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Riesgos\Mapas de riesgos 2023\Promoción de Agentes y Prácticas Culturales y Recreodeportivas\"/>
    </mc:Choice>
  </mc:AlternateContent>
  <bookViews>
    <workbookView xWindow="0" yWindow="0" windowWidth="20490" windowHeight="765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U141" i="29"/>
  <c r="AR141" i="29"/>
  <c r="AK143" i="29"/>
  <c r="AK144" i="29"/>
  <c r="AJ139" i="29"/>
  <c r="AK140" i="29"/>
  <c r="AJ129" i="29"/>
  <c r="AJ130" i="29" s="1"/>
  <c r="AJ131" i="29" s="1"/>
  <c r="AK134" i="29"/>
  <c r="AK133" i="29"/>
  <c r="AR129" i="29" l="1"/>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K18"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B13" i="14"/>
  <c r="AJ18" i="29" l="1"/>
  <c r="AP15" i="29" s="1"/>
  <c r="AQ15" i="29" s="1"/>
  <c r="AP51" i="29"/>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Ruth Bermudez</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 ref="AY9" authorId="3" shapeId="0">
      <text>
        <r>
          <rPr>
            <b/>
            <sz val="9"/>
            <color indexed="81"/>
            <rFont val="Tahoma"/>
            <family val="2"/>
          </rPr>
          <t>Ruth Bermudez:</t>
        </r>
        <r>
          <rPr>
            <sz val="9"/>
            <color indexed="81"/>
            <rFont val="Tahoma"/>
            <family val="2"/>
          </rPr>
          <t xml:space="preserve">
te propongo estos indicadores,para la actividad 1 selecciona uno de los 2 y en la acividad 2, te pronpongo el que esta.
</t>
        </r>
      </text>
    </comment>
    <comment ref="BB9" authorId="3" shapeId="0">
      <text>
        <r>
          <rPr>
            <b/>
            <sz val="9"/>
            <color indexed="81"/>
            <rFont val="Tahoma"/>
            <family val="2"/>
          </rPr>
          <t>Ruth Bermudez:</t>
        </r>
        <r>
          <rPr>
            <sz val="9"/>
            <color indexed="81"/>
            <rFont val="Tahoma"/>
            <family val="2"/>
          </rPr>
          <t xml:space="preserve">
</t>
        </r>
        <r>
          <rPr>
            <sz val="10"/>
            <color indexed="81"/>
            <rFont val="Tahoma"/>
            <family val="2"/>
          </rPr>
          <t xml:space="preserve">Anallzar si las convocatorias son solo en el primer trimestre
</t>
        </r>
      </text>
    </comment>
    <comment ref="O15" authorId="3" shapeId="0">
      <text>
        <r>
          <rPr>
            <b/>
            <sz val="9"/>
            <color indexed="81"/>
            <rFont val="Tahoma"/>
            <family val="2"/>
          </rPr>
          <t>Ruth Bermudez:</t>
        </r>
        <r>
          <rPr>
            <sz val="9"/>
            <color indexed="81"/>
            <rFont val="Tahoma"/>
            <family val="2"/>
          </rPr>
          <t xml:space="preserve">
Esta meta sería inversa es decir 0% y no 100, todas estarían mal para cumplir</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<sst xmlns="http://schemas.openxmlformats.org/spreadsheetml/2006/main" count="2333" uniqueCount="1170">
  <si>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</si>
  <si>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</si>
  <si>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</si>
  <si>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</si>
  <si>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</si>
  <si>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</si>
  <si>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</si>
  <si>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</si>
  <si>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</si>
  <si>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</si>
  <si>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</si>
  <si>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</si>
  <si>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</si>
  <si>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</si>
  <si>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</si>
  <si>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</si>
  <si>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</si>
  <si>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</si>
  <si>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</si>
  <si>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</si>
  <si>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</si>
  <si>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</si>
  <si>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</si>
  <si>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</si>
  <si>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</si>
  <si>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</si>
  <si>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</si>
  <si>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</si>
  <si>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</si>
  <si>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</si>
  <si>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</si>
  <si>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</si>
  <si>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</si>
  <si>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</si>
  <si>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</si>
  <si>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</si>
  <si>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</si>
  <si>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</si>
  <si>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</si>
  <si>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</si>
  <si>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</si>
  <si>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</si>
  <si>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</si>
  <si>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</si>
  <si>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</si>
  <si>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</si>
  <si>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</si>
  <si>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</si>
  <si>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</si>
  <si>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</si>
  <si>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</si>
  <si>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</si>
  <si>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</si>
  <si>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</si>
  <si>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</si>
  <si>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</si>
  <si>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</si>
  <si>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</si>
  <si>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</si>
  <si>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</si>
  <si>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</si>
  <si>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</si>
  <si>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</si>
  <si>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</si>
  <si>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</si>
  <si>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</si>
  <si>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</si>
  <si>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</si>
  <si>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</si>
  <si>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</si>
  <si>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</si>
  <si>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</si>
  <si>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</si>
  <si>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</si>
  <si>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</si>
  <si>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</si>
  <si>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</si>
  <si>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</si>
  <si>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</si>
  <si>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</si>
  <si>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</si>
  <si>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</si>
  <si>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</si>
  <si>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</si>
  <si>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</si>
  <si>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</si>
  <si>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</si>
  <si>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</si>
  <si>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</si>
  <si>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</si>
  <si>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</si>
  <si>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</si>
  <si>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</si>
  <si>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</si>
  <si>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</si>
  <si>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</si>
  <si>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</si>
  <si>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</si>
  <si>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</si>
  <si>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</si>
  <si>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</si>
  <si>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</si>
  <si>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</si>
  <si>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</si>
  <si>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</si>
  <si>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</si>
  <si>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</si>
  <si>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</si>
  <si>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</si>
  <si>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</si>
  <si>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</si>
  <si>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</si>
  <si>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</si>
  <si>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</si>
  <si>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</si>
  <si>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</si>
  <si>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</si>
  <si>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</si>
  <si>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</si>
  <si>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</si>
  <si>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</si>
  <si>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</si>
  <si>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</si>
  <si>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</si>
  <si>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</si>
  <si>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</si>
  <si>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</si>
  <si>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</si>
  <si>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</si>
  <si>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</si>
  <si>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</si>
  <si>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</si>
  <si>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</si>
  <si>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</si>
  <si>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</si>
  <si>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</si>
  <si>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</si>
  <si>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</si>
  <si>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</si>
  <si>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</si>
  <si>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</si>
  <si>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</si>
  <si>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</si>
  <si>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</si>
  <si>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</si>
  <si>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</si>
  <si>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</si>
  <si>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</si>
  <si>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</si>
  <si>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</si>
  <si>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</si>
  <si>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</si>
  <si>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</si>
  <si>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</si>
  <si>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</si>
  <si>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</si>
  <si>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</si>
  <si>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</si>
  <si>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</si>
  <si>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</si>
  <si>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</si>
  <si>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</si>
  <si>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</si>
  <si>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</si>
  <si>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</si>
  <si>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</si>
  <si>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</si>
  <si>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</si>
  <si>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</si>
  <si>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</si>
  <si>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</si>
  <si>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</si>
  <si>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</si>
  <si>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</si>
  <si>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</si>
  <si>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</si>
  <si>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</si>
  <si>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</si>
  <si>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</si>
  <si>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</si>
  <si>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</si>
  <si>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</si>
  <si>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</si>
  <si>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</si>
  <si>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</si>
  <si>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</si>
  <si>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</si>
  <si>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</si>
  <si>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</si>
  <si>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</si>
  <si>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</si>
  <si>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</si>
  <si>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</si>
  <si>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</si>
  <si>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</si>
  <si>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</si>
  <si>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</si>
  <si>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</si>
  <si>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</si>
  <si>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</si>
  <si>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</si>
  <si>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</si>
  <si>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</si>
  <si>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</si>
  <si>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</si>
  <si>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</si>
  <si>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</si>
  <si>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</si>
  <si>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</si>
  <si>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</si>
  <si>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</si>
  <si>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</si>
  <si>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</si>
  <si>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</si>
  <si>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</si>
  <si>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</si>
  <si>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</si>
  <si>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</si>
  <si>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</si>
  <si>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</si>
  <si>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</si>
  <si>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</si>
  <si>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</si>
  <si>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</si>
  <si>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</si>
  <si>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</si>
  <si>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</si>
  <si>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</si>
  <si>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</si>
  <si>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</si>
  <si>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</si>
  <si>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</si>
  <si>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</si>
  <si>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</si>
  <si>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</si>
  <si>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</si>
  <si>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</si>
  <si>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</si>
  <si>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</si>
  <si>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</si>
  <si>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</si>
  <si>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</si>
  <si>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</si>
  <si>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</si>
  <si>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</si>
  <si>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</si>
  <si>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</si>
  <si>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</si>
  <si>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</si>
  <si>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</si>
  <si>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</si>
  <si>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</si>
  <si>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</si>
  <si>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</si>
  <si>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</si>
  <si>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</si>
  <si>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</si>
  <si>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</si>
  <si>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</si>
  <si>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</si>
  <si>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</si>
  <si>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</si>
  <si>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</si>
  <si>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</si>
  <si>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</si>
  <si>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</si>
  <si>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</si>
  <si>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</si>
  <si>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</si>
  <si>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</si>
  <si>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</si>
  <si>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</si>
  <si>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</si>
  <si>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</si>
  <si>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</si>
  <si>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</si>
  <si>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</si>
  <si>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</si>
  <si>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</si>
  <si>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</si>
  <si>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</si>
  <si>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</si>
  <si>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</si>
  <si>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</si>
  <si>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</si>
  <si>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</si>
  <si>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</si>
  <si>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</si>
  <si>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</si>
  <si>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</si>
  <si>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</si>
  <si>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</si>
  <si>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</si>
  <si>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</si>
  <si>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</si>
  <si>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</si>
  <si>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</si>
  <si>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</si>
  <si>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</si>
  <si>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</si>
  <si>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</si>
  <si>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</si>
  <si>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</si>
  <si>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</si>
  <si>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</si>
  <si>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</si>
  <si>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</si>
  <si>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</si>
  <si>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</si>
  <si>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</si>
  <si>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</si>
  <si>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</si>
  <si>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</si>
  <si>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</si>
  <si>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</si>
  <si>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</si>
  <si>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</si>
  <si>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</si>
  <si>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</si>
  <si>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</si>
  <si>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</si>
  <si>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</si>
  <si>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</si>
  <si>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</si>
  <si>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</si>
  <si>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</si>
  <si>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</si>
  <si>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</si>
  <si>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</si>
  <si>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</si>
  <si>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</si>
  <si>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</si>
  <si>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</si>
  <si>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</si>
  <si>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</si>
  <si>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</si>
  <si>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</si>
  <si>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</si>
  <si>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</si>
  <si>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</si>
  <si>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</si>
  <si>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</si>
  <si>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</si>
  <si>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</si>
  <si>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</si>
  <si>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</si>
  <si>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</si>
  <si>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</si>
  <si>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</si>
  <si>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</si>
  <si>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</si>
  <si>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</si>
  <si>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</si>
  <si>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</si>
  <si>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</si>
  <si>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</si>
  <si>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</si>
  <si>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</si>
  <si>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</si>
  <si>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</si>
  <si>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</si>
  <si>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</si>
  <si>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</si>
  <si>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</si>
  <si>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</si>
  <si>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</si>
  <si>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</si>
  <si>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</si>
  <si>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</si>
  <si>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</si>
  <si>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</si>
  <si>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</si>
  <si>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</si>
  <si>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</si>
  <si>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</si>
  <si>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</si>
  <si>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</si>
  <si>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</si>
  <si>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</si>
  <si>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</si>
  <si>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</si>
  <si>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</si>
  <si>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</si>
  <si>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</si>
  <si>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</si>
  <si>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</si>
  <si>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</si>
  <si>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</si>
  <si>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</si>
  <si>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</si>
  <si>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</si>
  <si>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</si>
  <si>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</si>
  <si>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</si>
  <si>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</si>
  <si>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</si>
  <si>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</si>
  <si>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</si>
  <si>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</si>
  <si>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</si>
  <si>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</si>
  <si>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</si>
  <si>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</si>
  <si>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</si>
  <si>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</si>
  <si>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</si>
  <si>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</si>
  <si>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</si>
  <si>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</si>
  <si>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</si>
  <si>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</si>
  <si>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</si>
  <si>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</si>
  <si>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</si>
  <si>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</si>
  <si>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</si>
  <si>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</si>
  <si>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</si>
  <si>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</si>
  <si>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</si>
  <si>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</si>
  <si>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</si>
  <si>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</si>
  <si>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</si>
  <si>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</si>
  <si>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</si>
  <si>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</si>
  <si>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</si>
  <si>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</si>
  <si>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</si>
  <si>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</si>
  <si>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</si>
  <si>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</si>
  <si>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</si>
  <si>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</si>
  <si>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</si>
  <si>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</si>
  <si>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</si>
  <si>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</si>
  <si>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</si>
  <si>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</si>
  <si>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</si>
  <si>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</si>
  <si>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</si>
  <si>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</si>
  <si>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</si>
  <si>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</si>
  <si>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</si>
  <si>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</si>
  <si>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</si>
  <si>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</si>
  <si>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</si>
  <si>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</si>
  <si>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</si>
  <si>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</si>
  <si>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</si>
  <si>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</si>
  <si>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</si>
  <si>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</si>
  <si>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</si>
  <si>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</si>
  <si>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</si>
  <si>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</si>
  <si>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</si>
  <si>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</si>
  <si>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</si>
  <si>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</si>
  <si>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</si>
  <si>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</si>
  <si>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</si>
  <si>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</si>
  <si>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</si>
  <si>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</si>
  <si>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</si>
  <si>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</si>
  <si>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</si>
  <si>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</si>
  <si>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</si>
  <si>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</si>
  <si>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</si>
  <si>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</si>
  <si>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</si>
  <si>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</si>
  <si>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</si>
  <si>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</si>
  <si>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</si>
  <si>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</si>
  <si>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</si>
  <si>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</si>
  <si>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</si>
  <si>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</si>
  <si>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</si>
  <si>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</si>
  <si>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</si>
  <si>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</si>
  <si>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</si>
  <si>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</si>
  <si>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</si>
  <si>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</si>
  <si>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</si>
  <si>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</si>
  <si>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</si>
  <si>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</si>
  <si>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</si>
  <si>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</si>
  <si>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</si>
  <si>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</si>
  <si>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</si>
  <si>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</si>
  <si>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</si>
  <si>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</si>
  <si>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</si>
  <si>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</si>
  <si>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</si>
  <si>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</si>
  <si>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</si>
  <si>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</si>
  <si>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</si>
  <si>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</si>
  <si>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</si>
  <si>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</si>
  <si>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</si>
  <si>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</si>
  <si>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</si>
  <si>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</si>
  <si>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</si>
  <si>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</si>
  <si>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</si>
  <si>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</si>
  <si>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</si>
  <si>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</si>
  <si>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</si>
  <si>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</si>
  <si>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</si>
  <si>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</si>
  <si>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</si>
  <si>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</si>
  <si>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</si>
  <si>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</si>
  <si>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</si>
  <si>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</si>
  <si>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</si>
  <si>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</si>
  <si>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</si>
  <si>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</si>
  <si>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</si>
  <si>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</si>
  <si>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</si>
  <si>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</si>
  <si>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</si>
  <si>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</si>
  <si>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</si>
  <si>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</si>
  <si>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</si>
  <si>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</si>
  <si>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</si>
  <si>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</si>
  <si>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</si>
  <si>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</si>
  <si>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</si>
  <si>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</si>
  <si>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</si>
  <si>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</si>
  <si>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</si>
  <si>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</si>
  <si>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</si>
  <si>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</si>
  <si>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</si>
  <si>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</si>
  <si>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</si>
  <si>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</si>
  <si>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</si>
  <si>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</si>
  <si>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</si>
  <si>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</si>
  <si>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</si>
  <si>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</si>
  <si>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</si>
  <si>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</si>
  <si>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</si>
  <si>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</si>
  <si>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</si>
  <si>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</si>
  <si>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</si>
  <si>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</si>
  <si>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</si>
  <si>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</si>
  <si>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</si>
  <si>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</si>
  <si>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</si>
  <si>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</si>
  <si>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</si>
  <si>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</si>
  <si>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</si>
  <si>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</si>
  <si>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</si>
  <si>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</si>
  <si>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</si>
  <si>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</si>
  <si>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</si>
  <si>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</si>
  <si>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</si>
  <si>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</si>
  <si>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</si>
  <si>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</si>
  <si>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</si>
  <si>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</si>
  <si>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</si>
  <si>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</si>
  <si>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</si>
  <si>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</si>
  <si>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</si>
  <si>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</si>
  <si>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</si>
  <si>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</si>
  <si>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</si>
  <si>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</si>
  <si>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</si>
  <si>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</si>
  <si>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</si>
  <si>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</si>
  <si>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</si>
  <si>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</si>
  <si>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</si>
  <si>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</si>
  <si>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</si>
  <si>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</si>
  <si>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</si>
  <si>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</si>
  <si>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</si>
  <si>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</si>
  <si>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</si>
  <si>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</si>
  <si>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</si>
  <si>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</si>
  <si>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</si>
  <si>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</si>
  <si>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</si>
  <si>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</si>
  <si>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</si>
  <si>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</si>
  <si>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</si>
  <si>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</si>
  <si>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</si>
  <si>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</si>
  <si>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</si>
  <si>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</si>
  <si>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</si>
  <si>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</si>
  <si>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</si>
  <si>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</si>
  <si>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</si>
  <si>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</si>
  <si>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</si>
  <si>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</si>
  <si>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</si>
  <si>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</si>
  <si>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</si>
  <si>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</si>
  <si>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</si>
  <si>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</si>
  <si>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</si>
  <si>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</si>
  <si>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</si>
  <si>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</si>
  <si>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</si>
  <si>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</si>
  <si>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</si>
  <si>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</si>
  <si>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</si>
  <si>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</si>
  <si>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</si>
  <si>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</si>
  <si>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</si>
  <si>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</si>
  <si>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</si>
  <si>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</si>
  <si>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</si>
  <si>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</si>
  <si>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</si>
  <si>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</si>
  <si>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</si>
  <si>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</si>
  <si>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</si>
  <si>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</si>
  <si>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</si>
  <si>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</si>
  <si>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</si>
  <si>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</si>
  <si>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</si>
  <si>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</si>
  <si>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</si>
  <si>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</si>
  <si>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</si>
  <si>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</si>
  <si>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</si>
  <si>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</si>
  <si>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</si>
  <si>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</si>
  <si>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</si>
  <si>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</si>
  <si>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</si>
  <si>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</si>
  <si>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</si>
  <si>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</si>
  <si>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</si>
  <si>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</si>
  <si>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</si>
  <si>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</si>
  <si>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</si>
  <si>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</si>
  <si>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</si>
  <si>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</si>
  <si>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</si>
  <si>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</si>
  <si>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</si>
  <si>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</si>
  <si>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</si>
  <si>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</si>
  <si>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</si>
  <si>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</si>
  <si>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</si>
  <si>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</si>
  <si>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</si>
  <si>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</si>
  <si>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</si>
  <si>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</si>
  <si>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</si>
  <si>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</si>
  <si>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</si>
  <si>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</si>
  <si>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</si>
  <si>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</si>
  <si>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</si>
  <si>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</si>
  <si>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</si>
  <si>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</si>
  <si>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</si>
  <si>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</si>
  <si>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</si>
  <si>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</si>
  <si>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</si>
  <si>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</si>
  <si>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</si>
  <si>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</si>
  <si>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</si>
  <si>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</si>
  <si>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</si>
  <si>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</si>
  <si>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</si>
  <si>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</si>
  <si>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</si>
  <si>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</si>
  <si>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</si>
  <si>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</si>
  <si>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</si>
  <si>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</si>
  <si>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</si>
  <si>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</si>
  <si>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</si>
  <si>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</si>
  <si>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</si>
  <si>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</si>
  <si>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</si>
  <si>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</si>
  <si>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</si>
  <si>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</si>
  <si>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</si>
  <si>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</si>
  <si>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</si>
  <si>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</si>
  <si>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</si>
  <si>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</si>
  <si>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</si>
  <si>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</si>
  <si>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</si>
  <si>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</si>
  <si>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</si>
  <si>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</si>
  <si>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</si>
  <si>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</si>
  <si>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</si>
  <si>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</si>
  <si>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</si>
  <si>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</si>
  <si>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</si>
  <si>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</si>
  <si>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</si>
  <si>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</si>
  <si>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</si>
  <si>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</si>
  <si>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</si>
  <si>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</si>
  <si>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</si>
  <si>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</si>
  <si>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</si>
  <si>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</si>
  <si>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</si>
  <si>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</si>
  <si>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</si>
  <si>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</si>
  <si>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</si>
  <si>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</si>
  <si>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</si>
  <si>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</si>
  <si>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</si>
  <si>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</si>
  <si>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</si>
  <si>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</si>
  <si>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</si>
  <si>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</si>
  <si>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</si>
  <si>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</si>
  <si>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</si>
  <si>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</si>
  <si>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</si>
  <si>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</si>
  <si>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</si>
  <si>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</si>
  <si>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</si>
  <si>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</si>
  <si>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</si>
  <si>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</si>
  <si>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</si>
  <si>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</si>
  <si>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</si>
  <si>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</si>
  <si>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</si>
  <si>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</si>
  <si>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</si>
  <si>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</si>
  <si>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</si>
  <si>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</si>
  <si>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</si>
  <si>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</si>
  <si>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</si>
  <si>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</si>
  <si>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</si>
  <si>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</si>
  <si>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</si>
  <si>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</si>
  <si>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</si>
  <si>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</si>
  <si>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</si>
  <si>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</si>
  <si>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</si>
  <si>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</si>
  <si>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</si>
  <si>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</si>
  <si>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</si>
  <si>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</si>
  <si>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</si>
  <si>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</si>
  <si>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</si>
  <si>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</si>
  <si>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</si>
  <si>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</si>
  <si>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</si>
  <si>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</si>
  <si>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</si>
  <si>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</si>
  <si>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</si>
  <si>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</si>
  <si>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</si>
  <si>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</si>
  <si>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</si>
  <si>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</si>
  <si>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</si>
  <si>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</si>
  <si>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</si>
  <si>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</si>
  <si>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</si>
  <si>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</si>
  <si>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</si>
  <si>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</si>
  <si>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</si>
  <si>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</si>
  <si>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</si>
  <si>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</si>
  <si>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</si>
  <si>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</si>
  <si>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</si>
  <si>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</si>
  <si>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</si>
  <si>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</si>
  <si>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</si>
  <si>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</si>
  <si>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</si>
  <si>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</si>
  <si>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</si>
  <si>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</si>
  <si>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</si>
  <si>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</si>
  <si>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</si>
  <si>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</si>
  <si>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</si>
  <si>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</si>
  <si>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</si>
  <si>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</si>
  <si>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</si>
  <si>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</si>
  <si>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</si>
  <si>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</si>
  <si>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</si>
  <si>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</si>
  <si>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</si>
  <si>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</si>
  <si>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</si>
  <si>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</si>
  <si>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</si>
  <si>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</si>
  <si>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</si>
  <si>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</si>
  <si>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</si>
  <si>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</si>
  <si>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</si>
  <si>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</si>
  <si>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</si>
  <si>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</si>
  <si>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</si>
  <si>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</si>
  <si>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</si>
  <si>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</si>
  <si>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</si>
  <si>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</si>
  <si>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</si>
  <si>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</si>
  <si>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</si>
  <si>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</si>
  <si>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</si>
  <si>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</si>
  <si>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</si>
  <si>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</si>
  <si>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</si>
  <si>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</si>
  <si>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</si>
  <si>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</si>
  <si>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</si>
  <si>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</si>
  <si>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</si>
  <si>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</si>
  <si>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</si>
  <si>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</si>
  <si>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</si>
  <si>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</si>
  <si>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</si>
  <si>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</si>
  <si>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</si>
  <si>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</si>
  <si>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</si>
  <si>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</si>
  <si>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</si>
  <si>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</si>
  <si>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</si>
  <si>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</si>
  <si>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</si>
  <si>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</si>
  <si>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</si>
  <si>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</si>
  <si>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</si>
  <si>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</si>
  <si>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</si>
  <si>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</si>
  <si>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</si>
  <si>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</si>
  <si>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</si>
  <si>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</si>
  <si>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</si>
  <si>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</si>
  <si>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</si>
  <si>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</si>
  <si>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</si>
  <si>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</si>
  <si>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</si>
  <si>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</si>
  <si>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Registrar información de  acuerdo con tablas Factores y Clasificación-ver Fact-Clas RG</t>
  </si>
  <si>
    <t>FACTORES</t>
  </si>
  <si>
    <t>CLASIFICACIÓN</t>
  </si>
  <si>
    <t xml:space="preserve"> La entidad debe fortalecer los criterios para la selección de los jurados en las diferente convocatorias que se ofrece a nivel sectorial.</t>
  </si>
  <si>
    <t>La entidad debe fortalecer la verificación técnica y administrativa por el área responsable de las convocatorias ofertadas.</t>
  </si>
  <si>
    <t xml:space="preserve">habilitar un participante que incumpla con los requisitos administrativos y técnicos exigidos en las condiciones de la convocatoria </t>
  </si>
  <si>
    <t>y/o rechazarlo, cumpliendo con lo exigido</t>
  </si>
  <si>
    <t>verificación técnica y administrativa incompleta por el área responsable de la convocatoria ofertada.</t>
  </si>
  <si>
    <t>Error en la verificación de requisitos requeridos en la convocatoria.</t>
  </si>
  <si>
    <t>No se registra la causal de rechazo de la documentación técnica y administrativa en el aplicativo SICON
Falta de control en la revisión de la validación de los documentos
Incumplimiento de las actividades mencionadas en los procedimientos</t>
  </si>
  <si>
    <t>Desconocimiento de las condiciones generales y específicas de participación de las convocatorias que rigen la selección</t>
  </si>
  <si>
    <t>Falta de publicidad de las Condiciones de participación</t>
  </si>
  <si>
    <t>Error en la verificación de la subsanación de documentos efectuada por el participante</t>
  </si>
  <si>
    <t xml:space="preserve">Desconocimiento por parte del profesional responsable (PDE) o Entidad encargada (PDAC) de la validación  de los documentos de los participantes.
Incumplimiento de las actividades mencionadas en los procedimientos </t>
  </si>
  <si>
    <t xml:space="preserve">incumplimiento en la ejecución de propuestas </t>
  </si>
  <si>
    <t>desconocimiento de los compromisos adquiridos por parte del ganador de la convocatoria</t>
  </si>
  <si>
    <t>Ausencia de visitas o reuniones de seguimiento a los ganadores</t>
  </si>
  <si>
    <t>.</t>
  </si>
  <si>
    <t>Incumplimiento de las actividades mencionadas en los procedimientos
Seguimientos a las propuestas ganadores no son documentados</t>
  </si>
  <si>
    <t>Error en la verificación del cumplimiento de la ejecución de la propuesta</t>
  </si>
  <si>
    <t>Incumplimiento de las actividades mencionadas en los procedimientos
Falta de socialización del proceso de seguimiento a las propuestas ganadoras</t>
  </si>
  <si>
    <t>Desconocimiento del proceso de seguimiento por parte del profesional responsable de la convocatoria</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</si>
  <si>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</si>
  <si>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RG</t>
  </si>
  <si>
    <t xml:space="preserve">Estímulos (Becas, Pasantías, Premios, Residencias)
Estímulo para ser jurado
Cofinanciación de Proyectos artísticos y/o culturales
</t>
  </si>
  <si>
    <t>(No de participantes seleccionados con el cumplimiento de requisitos en el período / Número total de participantes seleccionados en el periodo)*100</t>
  </si>
  <si>
    <t>(No de propuestas de ganadores bajo declaratoria de incumplimiento   / Número total de propuestas ganadoras en el periodo)*100</t>
  </si>
  <si>
    <t>El Profesional misional o jurídico del área misional encargada revisa información de cada usuario inscrito para identificar causales de rechazo, si existen se registran, si no existen, se pregunta ¿si existen observaciones a los documentos cargados? Si existen registran observaciones a subsanar, de lo contrario se descargan los listados de habilitados, rechazados y por subsanar.</t>
  </si>
  <si>
    <t>Primera línea</t>
  </si>
  <si>
    <t>PCR-PR-04 Revisión de documentación administrativa y técnica de participantes</t>
  </si>
  <si>
    <t>Los profesionales misionales o jurídicos del área misional encargada de la convocatoria verifican las observaciones al listado definitivo publicado de acuerdo con las condiciones específicas de cada convocatoria y las condiciones generales del PDE. ¿si existen observaciones al listado definitivo publicado? Se analizan las observaciones, de lo contrario se continua con el procedimiento “Selección de jurados” a las convocatorias .</t>
  </si>
  <si>
    <t>La entidad contratada o grupo interno evaluador revisa la información y documentación cargada por cada participante en SICON frente a la convocatoria publicada registrando causales de rechazo y/o observaciones a los documentos cargados. En cualquier caso, se deja la observación en la plataforma SICON</t>
  </si>
  <si>
    <t>PCR-PR-07 Programa Distrital de Apoyos Concertados
SICON</t>
  </si>
  <si>
    <t>La terna de jurados revisa cada una de las propuestas de acuerdo con los términos y criterios de evaluación establecidos en las condiciones específicas de la convocatoria en particular. Si existe un impedimento para evaluar la propuesta se debe declarar impedido de lo contrario califica la propuesta.</t>
  </si>
  <si>
    <t>PCR-PR-06 Selección y seguimiento a ganadores</t>
  </si>
  <si>
    <t>Se realiza la revisión de inhabilidades, incompatibilidades e incumplimiento de las condiciones generales de participación del PDE a los ganadores. Si existen, se establecen ganadores suplentes en la resolución de ganadores. si No. Se mantiene lo consignado en el acta de recomendación de ganadores</t>
  </si>
  <si>
    <t>Profesional encargado de la convocatoria remite la hoja de ruta de seguimiento y la planilla de evaluación de respuestas para cada ganador, anexando el formato de aprobación de póliza, planillas de evaluación de jurados y formatos de ejecución, a través de correo electrónico.</t>
  </si>
  <si>
    <t>El Profesional encargado de la convocatoria realiza visitas y/o reuniones de seguimiento (virtual y/o presencial), en las cuales se verifica el cumplimiento de la ejecución de la propuesta, dejando evidenciado lo encontrado en el acta de reunión o visita de seguimiento.
Se realiza mínimo 2 seguimientos a cada ganador</t>
  </si>
  <si>
    <t>Reducir</t>
  </si>
  <si>
    <t>1. Capacitar a los profesionales encargados de la revisión administrativa y técnica de las convocatorias ofertadas en la Entidad en el marco del Programa Distrital de Estímulos. 
2. Realizar una Mesa técnica de verificación  entre el equipo técnico que el supervisor designe y la Entidad evaluadora de la convocatoria del Programa Distrital de Apoyos Concertados.</t>
  </si>
  <si>
    <t>1. Porcentaje de profesionales encargados de la revisión de convocatorias capacitados en el marco del programa distrital de estímulos
( #de profesionales capacitados en el PDE /# total de profesionales encargados de la revisión administrativa y técnica de convocatorias)*100
Meta: 100%
2.  Número de mesas técnicas de verificación realizadas
Meta: 1</t>
  </si>
  <si>
    <t>Humanos</t>
  </si>
  <si>
    <t>1. Profesionales misionales - Dirección de Fomento
2. Profesional es designador por el suspervisor  - Dirección de Fomento</t>
  </si>
  <si>
    <t>1. 31/03/2023
2. 31/03/2023</t>
  </si>
  <si>
    <t xml:space="preserve">1. Socializar periodicamente a los profesionales de seguimiento de la convocatoria  el procedimiento de incumplimiento a ganadores de los programas de fomento
2. Actualizar la ruta de seguimiento que se deberá remitir a cada ganador. </t>
  </si>
  <si>
    <t>1. Una socialización efectuada (Socialización del procedimiento de incumplimiento efectuada  / Socialización programada) *100
2. Una ruta de seguimiento actualizada (Ruta de seguimiento actualizada / Ruta de seguimiento)*100</t>
  </si>
  <si>
    <t>1. 31/10/2023
2. 31/10/2023</t>
  </si>
  <si>
    <t>RC</t>
  </si>
  <si>
    <t>Posibilidad de recibir o solicitar cualquier dádiva o beneficio a nombre propio o de un tercero al momento de otorgar beneficios económicos sin cumplir con los requisitos establecidos para el efecto.</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</si>
  <si>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</si>
  <si>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</si>
  <si>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Revisar Condiciones Generales de Participación a las convocatorias del Programa Distrital de Estímulos y Banco de Jurados</t>
  </si>
  <si>
    <t>Entidades del Sector Cultura</t>
  </si>
  <si>
    <t>PREVENTIVO</t>
  </si>
  <si>
    <t>PCR-PR-01 Preparación de Convocatorias</t>
  </si>
  <si>
    <t>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t>
  </si>
  <si>
    <t>Revisar el cumplimiento del perfil del jurado</t>
  </si>
  <si>
    <t>Comité evaluador del área misional responsable de la convocatoria</t>
  </si>
  <si>
    <t>DETECTIVO</t>
  </si>
  <si>
    <t>PCR-PR-05 Selección de jurados a las convocatorias</t>
  </si>
  <si>
    <t>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t>
  </si>
  <si>
    <t>Revisar inhabilidades de jurados</t>
  </si>
  <si>
    <t>Profesional misional</t>
  </si>
  <si>
    <t>El profesional misional de la Dirección de Fomento revisa las inhabilidades de los jurados pre - seleccionados y con base en ello se realiza la selección definitiva de jurados. Si cuenta con inhabilidades se rechaza, si no cuenta con inhabilidades se proyecta el acta de selección de jurados</t>
  </si>
  <si>
    <t>Revisar nómina y aprobar memorando electrónico</t>
  </si>
  <si>
    <t>Subgerente de Talento Humano</t>
  </si>
  <si>
    <r>
      <t>1.</t>
    </r>
    <r>
      <rPr>
        <sz val="11"/>
        <rFont val="Calibri"/>
        <family val="2"/>
      </rPr>
      <t xml:space="preserve"> Realizar la revisión y actualización de los procedimientos asociados al Banco de Jurados
2. Socializar procedimiento para jurados a los profesionales responsables del seguimiento de las convocatorias del PDE.</t>
    </r>
  </si>
  <si>
    <t>1.  Un procedimiento actualizado
2. Una socialización efectuada</t>
  </si>
  <si>
    <t>Recursos humanos</t>
  </si>
  <si>
    <t>Profesionales Misionales Dirección de Fomento</t>
  </si>
  <si>
    <t>1 y 2. 30/06/2023</t>
  </si>
  <si>
    <t>Cambios legales o variaciones en las regulaciones de las ESAL</t>
  </si>
  <si>
    <t>Regulaciones que permiten mayor articulación entre la SCRD y las ESAL</t>
  </si>
  <si>
    <t>Desconocimiento por parte del recurso humano de los cambios normativos o nuevas directrices.</t>
  </si>
  <si>
    <t>Expedición de los Actos administrativos cumpliendo la normatividad vigente</t>
  </si>
  <si>
    <t>La revisión cruzada entre los profesionales de la Dirección como control del proceso</t>
  </si>
  <si>
    <t xml:space="preserve">Inexistencia e ineficacia de los actos administrativos </t>
  </si>
  <si>
    <t xml:space="preserve"> incumplimiento de los requisitos legales vigentes en la expedición de los actos administrativos respecto de los organismos deportivos vinculados al Sistema Nacional del Deporte y a las ESAL con fines Culturales, Recreativos y/o Deportivos </t>
  </si>
  <si>
    <t>La inaplicación de la normatividad legal vigente, sus cambios y/o actualizaciones</t>
  </si>
  <si>
    <t>Desconocimiento de la normatividad legal vigente</t>
  </si>
  <si>
    <t>Error Humano</t>
  </si>
  <si>
    <t>Reconocimiento de personería jurídica. 
Aprobación de reformas estatutarias. 
Inscripción de dignatarios. 
Registro y Sello de libros de Actas. 
Certificado de existencia y representación legal. 
Certificado de inspección, vigilancia y control.</t>
  </si>
  <si>
    <t>(No de actos administrativos expedidos sin el cumplimiento de requisitos legales en el período / Número total actos administrativos expedidos en el periodo)*100</t>
  </si>
  <si>
    <r>
      <t xml:space="preserve">Procedimientos: 
</t>
    </r>
    <r>
      <rPr>
        <sz val="11"/>
        <rFont val="Calibri"/>
        <family val="2"/>
      </rPr>
      <t>PCR-PR-09 -</t>
    </r>
    <r>
      <rPr>
        <sz val="11"/>
        <rFont val="Calibri"/>
        <family val="2"/>
      </rPr>
      <t xml:space="preserve"> Reconocimiento personería jurídica y reforma estatutaria, 
PCR-PR-10 - Registro de sellos y libros, PCR-PR-11 - Certificado de existencia y representación legal ESAL, 
PCR-PR-12 - Inscripción de dignatarios, JUR-PR-11  Procedimiento Certificado de inspección vigilancia y control, 
JUR-PR-12 Verificacion y análisis de la información jurídica, financiera y contable </t>
    </r>
    <r>
      <rPr>
        <sz val="11"/>
        <color theme="1"/>
        <rFont val="Calibri"/>
        <family val="2"/>
        <scheme val="minor"/>
      </rPr>
      <t xml:space="preserve">
</t>
    </r>
  </si>
  <si>
    <t xml:space="preserve">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t>
  </si>
  <si>
    <t>Segunda línea</t>
  </si>
  <si>
    <t>Procedimientos: 
PCR-PR-09 - Reconocimiento personería jurídica y reforma estatutaria, 
PCR-PR-10 - Registro de sellos y libros, PCR-PR-11 - Certificado de existencia y representación legal ESAL, 
PCR-PR-12 - Inscripción de dignatarios, JUR-PR-11  Procedimiento Certificado de inspección vigilancia y control, 
JUR-PR-12 Verificacion y análisis de la información jurídica, financiera y contable</t>
  </si>
  <si>
    <r>
      <t xml:space="preserve">1) El profesional </t>
    </r>
    <r>
      <rPr>
        <sz val="11"/>
        <color indexed="8"/>
        <rFont val="Calibri"/>
        <family val="2"/>
      </rPr>
      <t xml:space="preserve">de la Dirección de Personas Jurídicas debe revisar el oficio de respuesta, donde verifica que los documentos cumplan con la normatividad legal vigente, si no cumple reasignar borrador para ajustes, si cumple aprobar  el Borrador del oficio de respuesta.
</t>
    </r>
    <r>
      <rPr>
        <sz val="11"/>
        <color indexed="10"/>
        <rFont val="Calibri"/>
        <family val="2"/>
      </rPr>
      <t xml:space="preserve">
</t>
    </r>
    <r>
      <rPr>
        <sz val="11"/>
        <color indexed="8"/>
        <rFont val="Calibri"/>
        <family val="2"/>
      </rPr>
      <t>2)</t>
    </r>
    <r>
      <rPr>
        <sz val="11"/>
        <color indexed="10"/>
        <rFont val="Calibri"/>
        <family val="2"/>
      </rPr>
      <t xml:space="preserve"> </t>
    </r>
    <r>
      <rPr>
        <sz val="11"/>
        <color indexed="8"/>
        <rFont val="Calibri"/>
        <family val="2"/>
      </rPr>
      <t xml:space="preserve">El (la) Director(a) de la Dirección de Personas Jurídicas debe revisar el oficio de respuesta, donde verifica que los documentos cumplan con la normatividad legal vigente, si no cumple reasignar borrador para ajustes, si cumple aprobar el borrador del oficio de respuesta.
</t>
    </r>
  </si>
  <si>
    <r>
      <t xml:space="preserve">
1. Analizar los nuevos lineamientos y/o cambios normativos, a los Profesionales de la DPJ.
</t>
    </r>
    <r>
      <rPr>
        <sz val="11"/>
        <color indexed="10"/>
        <rFont val="Calibri"/>
        <family val="2"/>
      </rPr>
      <t xml:space="preserve">
</t>
    </r>
    <r>
      <rPr>
        <sz val="14"/>
        <color indexed="10"/>
        <rFont val="Calibri"/>
        <family val="2"/>
      </rPr>
      <t xml:space="preserve">
</t>
    </r>
    <r>
      <rPr>
        <sz val="11"/>
        <color indexed="8"/>
        <rFont val="Calibri"/>
        <family val="2"/>
      </rPr>
      <t>2 Verificar el diligenciamiento de las listas de chequeo y de la revisión cruzada antes de la firma del acto administrativo</t>
    </r>
    <r>
      <rPr>
        <sz val="14"/>
        <color indexed="10"/>
        <rFont val="Calibri"/>
        <family val="2"/>
      </rPr>
      <t xml:space="preserve"> </t>
    </r>
  </si>
  <si>
    <t>Meta: 2 socializaciones de los nuevos lineamientos y/o cambios normativos, a los Profesionales de la DPJ. 
Indicador: No. de socializaciones de los nuevos lineamientos y/o cambios normativos, a los Profesionales de la DPJ</t>
  </si>
  <si>
    <t>Humanos, técnicos</t>
  </si>
  <si>
    <t xml:space="preserve">1. Director (a) de Personas Jurídicas.
2. Profesionales Dirección de Personas Jurídicas. </t>
  </si>
  <si>
    <t>1. 01/01/2023
2. 30/11/2023</t>
  </si>
  <si>
    <t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t>
  </si>
  <si>
    <t xml:space="preserve">1) Intereses personales
</t>
  </si>
  <si>
    <t>1) Sanciones administrativas y/o disciplinarias.
2) Hallazgos de entes de control.
3) Afectación de la imagen de la Secretaría.
4) Incumplimiento de la normatividad legal vigente.
5) Quejas por parte de terceros.
6) Demandas.</t>
  </si>
  <si>
    <t>Revisión Cruzada</t>
  </si>
  <si>
    <t>Porfesionales de la DPJ</t>
  </si>
  <si>
    <t xml:space="preserve">
PCR-PR-09 - Reconocimiento personería jurídica y reforma estatutaria, 
PCR-PR-10 - Registro de sellos y libros, PCR-PR-11 - Certificado de existencia y representación legal ESAL, 
PCR-PR-12 - Inscripción de dignatarios, JUR-PR-11  Procedimiento Certificado de inspección vigilancia y control, 
JUR-PR-12 Verificacion y análisis de la información jurídica, financiera y contable</t>
  </si>
  <si>
    <t xml:space="preserve">1. Socializar el Código de Integridad dentro del grupo de trabajo de la DPJ.
2. Socialización de las posibles consecuencias o sanciones generadas por la manipulación de información para favorecer a terceros.
</t>
  </si>
  <si>
    <t>Meta: 2 socializaciones del Código de Integridad dentro del grupo de trabajo de la DPJ. 
Indicador: No. de socializaciones del Código de Integridad, a los Profesionales de la DPJ</t>
  </si>
  <si>
    <t>Recursos humanos, técnicos, tecnológicos</t>
  </si>
  <si>
    <t>Recortes presupuestales a nivel distrital o de la SCRD para el proyecto BibloRed, que se puedan presentar</t>
  </si>
  <si>
    <t>Disponibilidad de organismos nacionales e internacionales para crear alianzas que promueven la formación y actividades de mediación de lectura, escritura y oralidad.</t>
  </si>
  <si>
    <t>Apatía de los ciudadanos para participar en las actividades de mediación en lectura, escritura y oralidad</t>
  </si>
  <si>
    <t xml:space="preserve">Conciencia de la administración distrital y nacional para invertir en el sector y facilitar el acceso a la cultura escrita de la mayor parte de ciudadanos. </t>
  </si>
  <si>
    <t>Las alteraciones de orden público y seguridad que impiden en ciertos momentos la apertura de algunos espacios bibliotecarios</t>
  </si>
  <si>
    <t>Falta de comunicación directa con los mediadores para planear las actividades de lectura, escritura y oralidad.</t>
  </si>
  <si>
    <t>Se consolidó una ruta de formación direccionada hacia la profesionalización de mediadores en alianza con otras entidades nacionales e internacionales (España y Portugal para 2022)</t>
  </si>
  <si>
    <t>La pertintencia de la formación a mediadores a veces no es tan evidente</t>
  </si>
  <si>
    <t>Formación con enfoque poblacional diferencial, necesaria para mejorar el trabajo con las comunidades</t>
  </si>
  <si>
    <t xml:space="preserve">Históricamente se ha presentado apatía a los procesos de formación. </t>
  </si>
  <si>
    <t>Compromiso del talento humano con su trabajo y con las comunidades bibliotecarios</t>
  </si>
  <si>
    <t>Falta de articulación entre la DLB y mediadores y coordinadores</t>
  </si>
  <si>
    <t>Las bibliotecas ofrecen y permiten el acceso al conocimiento y la cultura de todos los ciudadanos sin discriminación de edad, raza, credo, género o posición.</t>
  </si>
  <si>
    <t>Apatía de los mediadores en procesos de actividades propositivas hacia la dirección.</t>
  </si>
  <si>
    <t>Las bibliotecas son un servicio público permanente, lo que permite tener un acceso continuo a la ciudadanía</t>
  </si>
  <si>
    <t>incumplimiento de la meta de población a atender</t>
  </si>
  <si>
    <t>la baja participación de usuarios en las actividades programadas en mediación de lectura, escritura y oralidad</t>
  </si>
  <si>
    <t xml:space="preserve">Ejercicios de planeación de la oferta sin involucrar la base de la cadena de servicio (coordinadores bibliotecarios, mediadores) </t>
  </si>
  <si>
    <t>* Planeación de actividades de oferta realizada sin suficiente tiempo.
+ Falta de claridad en la cadena de comunicación.
* Dirección autocrática (vertical)</t>
  </si>
  <si>
    <t>Baja pertinencia de la oferta de servicios y actividades en los diferentes espacios bibliotecarios para los usuarios y personal de las bibliotecas</t>
  </si>
  <si>
    <t>Dificultad para actualizar oportunamente la información sobre las necesidades y expectativas de los grupos de valor</t>
  </si>
  <si>
    <t>* La planeación de actividades se realiza sin tener en cuenta el público al que se enfoca.
* Baja pertinencia de la oferta a nivel poblacional, territorial y de usariosde BibloRed.</t>
  </si>
  <si>
    <t>* Los datos estadísticos y la información cualitativa existente en la que se recogen los perfiles, necesidades y problemáticas de los usuarios no se socializan y/o no se tienen en cuenta en la planeación de las actividades de formación y mediación en lectura.
* Desconocimiento del manejo de los sistemas de información que tiene BibloRed, para apoyar la gestión dicha información.</t>
  </si>
  <si>
    <t>disminución en el reconocimiento de la oferta  de servicios</t>
  </si>
  <si>
    <t>dispersión de las acciones de formación en las diferentes áreas de la Dirección de Lectura y Bibliotecas</t>
  </si>
  <si>
    <t>Las áreas trabajan en forma desarticulada a la hora de planear las acciones de formación</t>
  </si>
  <si>
    <t>Reprocesos en las actividades de formación</t>
  </si>
  <si>
    <t>Desmotivación de los coordinadores de bibliotecas, mediadores y mediadores territoriales</t>
  </si>
  <si>
    <t>• Portafolio de formación en
lectura, mediación, ecosistemas
de la lectura y oficios del libro
• Procesos pedagógicos y de
circulación</t>
  </si>
  <si>
    <t>(No. total de asistentes a actividades de mediación y programación cultural/No. total de población programada a atender a través de actividades de mediación y programación cultural)*100</t>
  </si>
  <si>
    <t xml:space="preserve">• Portafolio de formación en
lectura, mediación, ecosistemas
de la lectura y oficios del libro
• Procesos pedagógicos y de
circulación
</t>
  </si>
  <si>
    <t>(No. de actividades en formación realizadas/No. de actividades programadas)*100</t>
  </si>
  <si>
    <t>Los profesionales líderes o liderazas de la Escuela de Lectores, Programación Cultural y Comunidad y territorio, verifican que las actividades programadas en mediación de lectura, escritura y oralidad cumplan los lineamientos de planeación de la DLB para atender los diferentes enfoques poblacionales y diferenciales</t>
  </si>
  <si>
    <t>Sin documento asociado</t>
  </si>
  <si>
    <t>El profesional líder o lidereza de Programación Cultural verifican que se hacen reuniones  de co-creación de los ejes de la temática trimestralmente</t>
  </si>
  <si>
    <t>Profesional líder de Comunidad y Territorio verifica que el equipo de Gestores Territoriales realicen los ejercicios de caracterización territorial previa a la apertura de los nuevos espacios bibliotecarios</t>
  </si>
  <si>
    <t>El profesional encargado de la supervisión del convenio verifica y hace seguimiento con suficiente anticipación a los vencimientos de los acuerdos o convenios insterinstitucionales</t>
  </si>
  <si>
    <t>1. Documentar los procedimientos de mediación de lectura.
2. Socializar los procedimientos de mediación de lectura con los responsables de planear, desarrollar y evaluar las actividades de mediación de lectura</t>
  </si>
  <si>
    <r>
      <rPr>
        <b/>
        <sz val="11"/>
        <rFont val="Calibri"/>
        <family val="2"/>
        <scheme val="minor"/>
      </rPr>
      <t>META 1</t>
    </r>
    <r>
      <rPr>
        <sz val="11"/>
        <rFont val="Calibri"/>
        <family val="2"/>
        <scheme val="minor"/>
      </rPr>
      <t xml:space="preserve">: Un (1) Procedimiento de mediación de lectura documentado y publicado en Cultunet
</t>
    </r>
    <r>
      <rPr>
        <b/>
        <sz val="11"/>
        <rFont val="Calibri"/>
        <family val="2"/>
        <scheme val="minor"/>
      </rPr>
      <t xml:space="preserve">INDICADOR 1: </t>
    </r>
    <r>
      <rPr>
        <sz val="11"/>
        <rFont val="Calibri"/>
        <family val="2"/>
        <scheme val="minor"/>
      </rPr>
      <t xml:space="preserve">número de procedimientos de e mediación de lectura documentado y publicado en Cultunet
</t>
    </r>
    <r>
      <rPr>
        <b/>
        <sz val="11"/>
        <rFont val="Calibri"/>
        <family val="2"/>
        <scheme val="minor"/>
      </rPr>
      <t>META 2:</t>
    </r>
    <r>
      <rPr>
        <sz val="11"/>
        <rFont val="Calibri"/>
        <family val="2"/>
        <scheme val="minor"/>
      </rPr>
      <t xml:space="preserve"> Una (1) Socialización del procedimiento de mediación 
</t>
    </r>
    <r>
      <rPr>
        <b/>
        <sz val="11"/>
        <rFont val="Calibri"/>
        <family val="2"/>
        <scheme val="minor"/>
      </rPr>
      <t xml:space="preserve">INDICADOR 2: </t>
    </r>
    <r>
      <rPr>
        <sz val="11"/>
        <rFont val="Calibri"/>
        <family val="2"/>
        <scheme val="minor"/>
      </rPr>
      <t xml:space="preserve">número de socializaciones de procedimientos de mediación de lectura </t>
    </r>
  </si>
  <si>
    <t>1. Profesional líder de programación cultural
2. Profesional líder de escuela de lectores
3. Profesional líder de comunidad y territorio
4. Profesional líder de planeación</t>
  </si>
  <si>
    <t>1. 01/02/2023
2. 30/11/2023</t>
  </si>
  <si>
    <t>1. Documentar el procedimiento de formación.
2. Socializar el procedimiento de formación con los responsables de planear, desarrollar y evaluar las actividaes de mediación de lectura</t>
  </si>
  <si>
    <r>
      <rPr>
        <b/>
        <sz val="11"/>
        <rFont val="Calibri"/>
        <family val="2"/>
        <scheme val="minor"/>
      </rPr>
      <t>META 1</t>
    </r>
    <r>
      <rPr>
        <sz val="11"/>
        <rFont val="Calibri"/>
        <family val="2"/>
        <scheme val="minor"/>
      </rPr>
      <t xml:space="preserve">: Un (1) Procedimiento de formación documentado y publicado en Cultunet
</t>
    </r>
    <r>
      <rPr>
        <b/>
        <sz val="11"/>
        <rFont val="Calibri"/>
        <family val="2"/>
        <scheme val="minor"/>
      </rPr>
      <t xml:space="preserve">
INDICADOR 1</t>
    </r>
    <r>
      <rPr>
        <sz val="11"/>
        <rFont val="Calibri"/>
        <family val="2"/>
        <scheme val="minor"/>
      </rPr>
      <t xml:space="preserve">: número de procedimientos de formación documentado y publicado en Cultunet
</t>
    </r>
    <r>
      <rPr>
        <b/>
        <sz val="11"/>
        <rFont val="Calibri"/>
        <family val="2"/>
        <scheme val="minor"/>
      </rPr>
      <t>META 2:</t>
    </r>
    <r>
      <rPr>
        <sz val="11"/>
        <rFont val="Calibri"/>
        <family val="2"/>
        <scheme val="minor"/>
      </rPr>
      <t xml:space="preserve"> Una (1) Socialización del procedimiento de formación 
</t>
    </r>
    <r>
      <rPr>
        <b/>
        <sz val="11"/>
        <rFont val="Calibri"/>
        <family val="2"/>
        <scheme val="minor"/>
      </rPr>
      <t xml:space="preserve">INDICADOR 1: </t>
    </r>
    <r>
      <rPr>
        <sz val="11"/>
        <rFont val="Calibri"/>
        <family val="2"/>
        <scheme val="minor"/>
      </rPr>
      <t xml:space="preserve">número de socializaciones de procedimientos de formación
</t>
    </r>
  </si>
  <si>
    <t>1. Profesional líder de la línea de formación.
2. Profesional líder de planeación</t>
  </si>
  <si>
    <t xml:space="preserve">Procedimientos y cronograma de los proceso de matricula a programas de formacion de entidades aliadas, generan fallas en la comunicación con la ciudadania </t>
  </si>
  <si>
    <t xml:space="preserve">Mejorar los procesos de comunicación de manera articulada entre los ciudadanos y las entidades aliadas que ofertan los programas de formación </t>
  </si>
  <si>
    <t xml:space="preserve">Pérdida de credibilidad de la Secretaria respecto a su misionalidad y sanciones de los Entes de Control </t>
  </si>
  <si>
    <t>Control ciudadano adecuado sobre la pertinencia de cada uno de los indicadores y productos del Plan de Acción del proyecto</t>
  </si>
  <si>
    <t>Incumplimiento de las acciones definidas en el plan de acción y sanciones de los Entes de Control</t>
  </si>
  <si>
    <t xml:space="preserve">Socialización efectiva a la ciudadanía y entes de control sobre el cumplimiento y ejecución de cada uno de los componentes del proyecto, en especial de los indicadores </t>
  </si>
  <si>
    <t>Dificultades con las capacidades relacionadas con tecnologías de información y recursos digitales para optimizar y cualificar los procedimientos para la inscripción, matricula y comunicación con la ciudadania, en los procesos de formación ofertados en la entidad</t>
  </si>
  <si>
    <t>Se cuenta con equipo de trabajo con capacidad de adaptación que logra resolver situaciones asociadas con los procedimientos de inscripción, matricula y comunicación con la ciudadania, en los procesos de formación ofertados en la entidad</t>
  </si>
  <si>
    <t>Incumplimiento de las acciones definidas en el plan de acción por parte de las Direcciones responsables por falta de planeación estratégica y presupuestal al momento de establecer las prioridades de ejecución</t>
  </si>
  <si>
    <t>Sistema interno de control efectivo y efeciente para realizar seguimiento y control del Plan de Acción de los proyectos</t>
  </si>
  <si>
    <t>Insuficiente número de agentes cualificados</t>
  </si>
  <si>
    <t>desconocimiento de la oferta de formación, cualificación, y apoyo a la profesionalización en arte, cultura y patrimonio</t>
  </si>
  <si>
    <t xml:space="preserve">quejas de los aspirantes a los programas de formación del convenio SENA </t>
  </si>
  <si>
    <t xml:space="preserve">dificultades asociadas al proceso de matricula. </t>
  </si>
  <si>
    <t xml:space="preserve"> baja inscripción en los cursos de formación de la plataforma FORMA</t>
  </si>
  <si>
    <t>falta de divulgación de la plataforma en la pagina web de la SCRD</t>
  </si>
  <si>
    <t>debilidades en la implementación de la estrategia de atención a los artistas del espacio público</t>
  </si>
  <si>
    <t xml:space="preserve">demoras en la expedición de la normativa para la regulación de actividades artísticas en el espacio público. </t>
  </si>
  <si>
    <t xml:space="preserve">Falta de gestión y coordinación institucional </t>
  </si>
  <si>
    <t>Actualización normativa distrital inesperada</t>
  </si>
  <si>
    <t>Ejecución y Administración de procesos</t>
  </si>
  <si>
    <t>falta de ejecución de la totalidad de los recursos</t>
  </si>
  <si>
    <t>la insuficiente identificación de potenciales beneficiarios de los BEPS</t>
  </si>
  <si>
    <t>demoras en la expedicion del acto administrativo de reconocimiento de beneficiarios</t>
  </si>
  <si>
    <t>(No de personas cualificadas en el período / Número total de personas programadas para cualificación)*100</t>
  </si>
  <si>
    <t>No. de estrategias para la atención de artistas del espacio público implementadas</t>
  </si>
  <si>
    <t xml:space="preserve">Ejecucipon del 100% de los recursos </t>
  </si>
  <si>
    <t xml:space="preserve">EL profesional de la Subdirección de Gestión Cultural y Artistica, realiza seguimiento a  la estrategia de comunicación de la oferta de formación, cualificación y apoyo a la profesionalización artística, cultural, patrimonial y deportiva de la SCRD, si presenta retrasos, se realiza reuniones para programar actividades de mejora, de lo contrario continua el proceso normal. </t>
  </si>
  <si>
    <t xml:space="preserve">EL profesional de la Subdirección de Gestión Cultural y Artistica del equipo de Formación, verifica los  documentos aportados por los aspirantes frente a los requisitos establecidos y cumplir el cronograma definido en cada convocatoria, Si no se cumple se deben subsanar por parte de los aspirantes, de lo contrario continuan el tramité normal. </t>
  </si>
  <si>
    <t xml:space="preserve">EL profesional responsable realiza el seguimiento a las actividades  del plan de acción  para  la implementacion de la normativa para la regulación de actividades artísticas en el espacio público. </t>
  </si>
  <si>
    <t xml:space="preserve">EL Subdirector de Gestión Cultural y Artística realiza verificación del cumplimiento del plan de acción, si presenta retrasos se realiza reuniones para programar actividades de mejora, de lo contrario continua el proceso normal. </t>
  </si>
  <si>
    <t xml:space="preserve">EL Profesional DACP programa BEPS,  verifica los documentos de los aspirantes, si cumple remitir archivo plano al Ministerio de Cultura donde se reportan los posibles beneficiarios identificados, y realizar jornadas de socialización y atención para ampliar la identificación de posibles beneficiarios. Si no se cumple se deben subsanar por parte de los aspirantes, de lo contrario continuan el tramité normal. </t>
  </si>
  <si>
    <t>Proyecto de inversión 7884</t>
  </si>
  <si>
    <t>Proyecto de inversión 7887</t>
  </si>
  <si>
    <t>Decreto 2012 de 2017 y 823 de 2021</t>
  </si>
  <si>
    <t>1. ELaborar una estrategia de comunicaciones desde la SCRD  para difundir la oferta de formación artística, cultural, patrimonial y deportiva. 
2. Implementar una plataforma que permita realizar un proceso de inscripción y matricula agil para la ciudadania. 
3. Realizar seguimiento a los ciudadanos beneficiarios de la oferta  de formación artística, cultural, patrimonial y deportiva de la SCRD</t>
  </si>
  <si>
    <r>
      <rPr>
        <b/>
        <sz val="11"/>
        <rFont val="Calibri"/>
        <family val="2"/>
        <scheme val="minor"/>
      </rPr>
      <t>Meta 1:</t>
    </r>
    <r>
      <rPr>
        <sz val="11"/>
        <rFont val="Calibri"/>
        <family val="2"/>
        <scheme val="minor"/>
      </rPr>
      <t xml:space="preserve"> Un (1) Portafolio de las convocatorias y pubicaciones con la oferta de formación 
</t>
    </r>
    <r>
      <rPr>
        <b/>
        <sz val="11"/>
        <rFont val="Calibri"/>
        <family val="2"/>
        <scheme val="minor"/>
      </rPr>
      <t xml:space="preserve">Indicador 1: </t>
    </r>
    <r>
      <rPr>
        <sz val="11"/>
        <rFont val="Calibri"/>
        <family val="2"/>
        <scheme val="minor"/>
      </rPr>
      <t xml:space="preserve">No. de Portafolios de las convocatorias y pubicaciones con la oferta de formación 
</t>
    </r>
    <r>
      <rPr>
        <b/>
        <sz val="11"/>
        <rFont val="Calibri"/>
        <family val="2"/>
        <scheme val="minor"/>
      </rPr>
      <t xml:space="preserve">
Meta 2:</t>
    </r>
    <r>
      <rPr>
        <sz val="11"/>
        <rFont val="Calibri"/>
        <family val="2"/>
        <scheme val="minor"/>
      </rPr>
      <t xml:space="preserve"> Un (1) Micrositio de la plataforma  en la pagina principal de la SCRD para realizar el proceso de incripciones y matricula agil para la ciudadania
</t>
    </r>
    <r>
      <rPr>
        <b/>
        <sz val="11"/>
        <rFont val="Calibri"/>
        <family val="2"/>
        <scheme val="minor"/>
      </rPr>
      <t xml:space="preserve">Indicador 2: </t>
    </r>
    <r>
      <rPr>
        <sz val="11"/>
        <rFont val="Calibri"/>
        <family val="2"/>
        <scheme val="minor"/>
      </rPr>
      <t xml:space="preserve">No. de Micrositio de la plataforma  en la pagina principal de la SCRD para realizar el proceso de incripciones y matricula agil para la ciudadania
</t>
    </r>
    <r>
      <rPr>
        <b/>
        <sz val="11"/>
        <rFont val="Calibri"/>
        <family val="2"/>
        <scheme val="minor"/>
      </rPr>
      <t xml:space="preserve">
Meta 3: </t>
    </r>
    <r>
      <rPr>
        <sz val="11"/>
        <rFont val="Calibri"/>
        <family val="2"/>
        <scheme val="minor"/>
      </rPr>
      <t xml:space="preserve">Cuatro (4) seguimientos a los ciudadanos beneficiarios de la oferta  de formación artística, cultural, patrimonial y deportiva de la SCRD
</t>
    </r>
    <r>
      <rPr>
        <b/>
        <sz val="11"/>
        <rFont val="Calibri"/>
        <family val="2"/>
        <scheme val="minor"/>
      </rPr>
      <t xml:space="preserve">Indicador 3: </t>
    </r>
    <r>
      <rPr>
        <sz val="11"/>
        <rFont val="Calibri"/>
        <family val="2"/>
        <scheme val="minor"/>
      </rPr>
      <t>No. de seguimientos a los ciudadanos beneficiarios de la oferta  de formación artística, cultural, patrimonial y deportiva de la SCRD</t>
    </r>
  </si>
  <si>
    <t>Humanos, técnicos, economicos</t>
  </si>
  <si>
    <t xml:space="preserve">Profesionalales de la Subdirección de Gestión Cultural y Artistica. </t>
  </si>
  <si>
    <t xml:space="preserve">1. 30/06/2023
2. 30/06/2023
3. 30/11/2023
</t>
  </si>
  <si>
    <t xml:space="preserve">1. Expedir la normativa para la atención de los artistas en espacio público
2. Elaborar el Plan de Acción para la implementación de la normativa para la regulación de actividades artísticas en el espacio público. </t>
  </si>
  <si>
    <r>
      <rPr>
        <b/>
        <sz val="11"/>
        <color theme="1"/>
        <rFont val="Calibri"/>
        <family val="2"/>
        <scheme val="minor"/>
      </rPr>
      <t xml:space="preserve">Meta 1: </t>
    </r>
    <r>
      <rPr>
        <sz val="11"/>
        <color theme="1"/>
        <rFont val="Calibri"/>
        <family val="2"/>
        <scheme val="minor"/>
      </rPr>
      <t xml:space="preserve">Un (1) acto administratvio para la atención de los artistas en espacio público
</t>
    </r>
    <r>
      <rPr>
        <b/>
        <sz val="11"/>
        <color theme="1"/>
        <rFont val="Calibri"/>
        <family val="2"/>
        <scheme val="minor"/>
      </rPr>
      <t>Indicador 1:</t>
    </r>
    <r>
      <rPr>
        <sz val="11"/>
        <color theme="1"/>
        <rFont val="Calibri"/>
        <family val="2"/>
        <scheme val="minor"/>
      </rPr>
      <t xml:space="preserve"> No. de actos administrativo para la atención de los artistas en espacio público
</t>
    </r>
    <r>
      <rPr>
        <b/>
        <sz val="11"/>
        <color theme="1"/>
        <rFont val="Calibri"/>
        <family val="2"/>
        <scheme val="minor"/>
      </rPr>
      <t xml:space="preserve">Meta 2: </t>
    </r>
    <r>
      <rPr>
        <sz val="11"/>
        <color theme="1"/>
        <rFont val="Calibri"/>
        <family val="2"/>
        <scheme val="minor"/>
      </rPr>
      <t xml:space="preserve">Cuatro (4) seguimientos del plan de acción para la implementación de la normativa para la regulación de actividades artísticas en el espacio público. 
</t>
    </r>
    <r>
      <rPr>
        <b/>
        <sz val="11"/>
        <color theme="1"/>
        <rFont val="Calibri"/>
        <family val="2"/>
        <scheme val="minor"/>
      </rPr>
      <t xml:space="preserve">Indicador 2: </t>
    </r>
    <r>
      <rPr>
        <sz val="11"/>
        <color theme="1"/>
        <rFont val="Calibri"/>
        <family val="2"/>
        <scheme val="minor"/>
      </rPr>
      <t>No. de seguimientos del plan de acción para la implementación de la normativa para la regulación de actividades artísticas en el espacio público.</t>
    </r>
  </si>
  <si>
    <t xml:space="preserve">Humanos, técnicos, </t>
  </si>
  <si>
    <t>1 y 3. Profesional especializado y contratistas SGCA y OAJ
2. Profesional especializado contratistas SGCA</t>
  </si>
  <si>
    <t>1. 30/04/2023
2. 30/11/2023</t>
  </si>
  <si>
    <t xml:space="preserve">1. Formalizar el procedimiento Beneficios economicos Periodicos
2. Socializar el procedimiento BEPSBeneficios economicos Periodicos
3. Realizar jornadas de socialización, orientaciones y apoyo al proceso de aplicación o subsanación de BEPS.
</t>
  </si>
  <si>
    <r>
      <rPr>
        <b/>
        <sz val="11"/>
        <color theme="1"/>
        <rFont val="Calibri"/>
        <family val="2"/>
        <scheme val="minor"/>
      </rPr>
      <t xml:space="preserve">Meta 1: </t>
    </r>
    <r>
      <rPr>
        <sz val="11"/>
        <color theme="1"/>
        <rFont val="Calibri"/>
        <family val="2"/>
        <scheme val="minor"/>
      </rPr>
      <t xml:space="preserve">Un(1)  procedimiento formalizado de Beneficios economicos Periodicos
</t>
    </r>
    <r>
      <rPr>
        <b/>
        <sz val="11"/>
        <color theme="1"/>
        <rFont val="Calibri"/>
        <family val="2"/>
        <scheme val="minor"/>
      </rPr>
      <t>Indicador 1:</t>
    </r>
    <r>
      <rPr>
        <sz val="11"/>
        <color theme="1"/>
        <rFont val="Calibri"/>
        <family val="2"/>
        <scheme val="minor"/>
      </rPr>
      <t xml:space="preserve"> Número de  procedimientos formalizados de Beneficios economicos Periodicos
</t>
    </r>
    <r>
      <rPr>
        <b/>
        <sz val="11"/>
        <color theme="1"/>
        <rFont val="Calibri"/>
        <family val="2"/>
        <scheme val="minor"/>
      </rPr>
      <t xml:space="preserve">Meta 2: </t>
    </r>
    <r>
      <rPr>
        <sz val="11"/>
        <color theme="1"/>
        <rFont val="Calibri"/>
        <family val="2"/>
        <scheme val="minor"/>
      </rPr>
      <t xml:space="preserve">100% 
</t>
    </r>
    <r>
      <rPr>
        <b/>
        <sz val="11"/>
        <color theme="1"/>
        <rFont val="Calibri"/>
        <family val="2"/>
        <scheme val="minor"/>
      </rPr>
      <t>Indicador 2:</t>
    </r>
    <r>
      <rPr>
        <sz val="11"/>
        <color theme="1"/>
        <rFont val="Calibri"/>
        <family val="2"/>
        <scheme val="minor"/>
      </rPr>
      <t xml:space="preserve"> (Número de profesionales capacitados en el procedimiento encargados de dar tramite a las solicitudes / Número total de profesionales encargados de dar tramite a las solicitudes)*100
</t>
    </r>
    <r>
      <rPr>
        <b/>
        <sz val="11"/>
        <color theme="1"/>
        <rFont val="Calibri"/>
        <family val="2"/>
        <scheme val="minor"/>
      </rPr>
      <t xml:space="preserve">Meta 3: </t>
    </r>
    <r>
      <rPr>
        <sz val="11"/>
        <color theme="1"/>
        <rFont val="Calibri"/>
        <family val="2"/>
        <scheme val="minor"/>
      </rPr>
      <t xml:space="preserve">Doce (12) reportes de las jornadas de socialización, orientaciones y apoyo al proceso de aplicación o subsanación de BEPS
</t>
    </r>
    <r>
      <rPr>
        <b/>
        <sz val="11"/>
        <color theme="1"/>
        <rFont val="Calibri"/>
        <family val="2"/>
        <scheme val="minor"/>
      </rPr>
      <t>Indicador 3:</t>
    </r>
    <r>
      <rPr>
        <sz val="11"/>
        <color theme="1"/>
        <rFont val="Calibri"/>
        <family val="2"/>
        <scheme val="minor"/>
      </rPr>
      <t xml:space="preserve"> No. de reportes de las jornadas de socialización, orientaciones y apoyo al proceso de aplicación o subsanación de BEPS</t>
    </r>
  </si>
  <si>
    <t xml:space="preserve">Profesionales y  Enlace MIPG de la DACP
</t>
  </si>
  <si>
    <t>1. 30/04/2023
2. 31/05/2023
2. 30/11/2023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</si>
</sst>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3"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0"/>
      <color indexed="81"/>
      <name val="Tahoma"/>
      <family val="2"/>
    </font>
    <font>
      <sz val="11"/>
      <name val="Calibri"/>
      <family val="2"/>
    </font>
    <font>
      <sz val="14"/>
      <color indexed="10"/>
      <name val="Calibri"/>
      <family val="2"/>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939">
    <xf numFmtId="0" fontId="0" fillId="0" borderId="0" xfId="0"/>
    <xf numFmtId="0" fontId="0" fillId="0" borderId="1" xfId="0" applyFont="1" applyBorder="1" applyAlignment="1" applyProtection="1">
      <alignment horizontal="center" vertical="center"/>
    </xf>
    <xf numFmtId="0" fontId="0" fillId="0" borderId="0" xfId="0" applyFont="1" applyProtection="1"/>
    <xf numFmtId="0" fontId="1" fillId="0" borderId="0" xfId="0" applyFont="1" applyProtection="1"/>
    <xf numFmtId="0" fontId="1" fillId="0"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15" fillId="0" borderId="0" xfId="0" applyFont="1" applyAlignment="1" applyProtection="1">
      <alignment horizontal="right"/>
    </xf>
    <xf numFmtId="0" fontId="15" fillId="0" borderId="0" xfId="0" applyFont="1" applyBorder="1" applyAlignment="1" applyProtection="1">
      <alignment horizontal="left"/>
    </xf>
    <xf numFmtId="0" fontId="15" fillId="0" borderId="0" xfId="0" applyFont="1" applyBorder="1" applyAlignment="1" applyProtection="1">
      <alignment vertical="center"/>
    </xf>
    <xf numFmtId="0" fontId="4" fillId="2" borderId="9"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wrapText="1"/>
    </xf>
    <xf numFmtId="0" fontId="4" fillId="0" borderId="0" xfId="0" applyFont="1" applyFill="1" applyBorder="1" applyAlignment="1" applyProtection="1"/>
    <xf numFmtId="0" fontId="5" fillId="0" borderId="0" xfId="0" applyFont="1" applyFill="1" applyBorder="1" applyAlignment="1" applyProtection="1">
      <alignment horizontal="center" wrapText="1"/>
    </xf>
    <xf numFmtId="0" fontId="39"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16" fillId="0" borderId="0" xfId="0" applyFont="1" applyProtection="1"/>
    <xf numFmtId="0" fontId="5" fillId="0" borderId="0" xfId="0" applyFont="1" applyProtection="1"/>
    <xf numFmtId="0" fontId="0" fillId="0" borderId="1" xfId="0" applyFont="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xf>
    <xf numFmtId="0" fontId="3" fillId="12" borderId="1" xfId="0" applyFont="1" applyFill="1" applyBorder="1" applyAlignment="1" applyProtection="1">
      <alignment horizontal="center" vertical="center" wrapText="1"/>
    </xf>
    <xf numFmtId="0" fontId="4" fillId="16" borderId="8"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38" fillId="0" borderId="0" xfId="0" applyFont="1" applyFill="1" applyBorder="1" applyAlignment="1" applyProtection="1"/>
    <xf numFmtId="0" fontId="3" fillId="10" borderId="1" xfId="0" applyFont="1" applyFill="1" applyBorder="1" applyAlignment="1" applyProtection="1">
      <alignment horizontal="center" vertical="center" wrapText="1"/>
    </xf>
    <xf numFmtId="0" fontId="9" fillId="0" borderId="0" xfId="2" applyFont="1"/>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Font="1" applyBorder="1"/>
    <xf numFmtId="0" fontId="9" fillId="0" borderId="72" xfId="2" applyFont="1" applyBorder="1"/>
    <xf numFmtId="0" fontId="9" fillId="0" borderId="74" xfId="2" applyFont="1" applyBorder="1"/>
    <xf numFmtId="0" fontId="9" fillId="0" borderId="75" xfId="2" applyFont="1" applyBorder="1"/>
    <xf numFmtId="0" fontId="8" fillId="0" borderId="0" xfId="0" applyFont="1" applyFill="1" applyBorder="1" applyAlignment="1" applyProtection="1"/>
    <xf numFmtId="0" fontId="47" fillId="0" borderId="0" xfId="2" applyFont="1" applyBorder="1" applyAlignment="1">
      <alignment vertical="center"/>
    </xf>
    <xf numFmtId="0" fontId="48" fillId="0" borderId="0" xfId="2" applyFont="1" applyBorder="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0"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9" fillId="0" borderId="0" xfId="2"/>
    <xf numFmtId="0" fontId="4" fillId="12" borderId="12"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xf>
    <xf numFmtId="0" fontId="4" fillId="12" borderId="1" xfId="0" applyFont="1" applyFill="1" applyBorder="1" applyAlignment="1" applyProtection="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applyAlignment="1"/>
    <xf numFmtId="0" fontId="49" fillId="0" borderId="72" xfId="50" applyFont="1" applyBorder="1" applyAlignment="1">
      <alignment wrapText="1"/>
    </xf>
    <xf numFmtId="0" fontId="49" fillId="0" borderId="72" xfId="50" applyFont="1" applyBorder="1" applyAlignment="1"/>
    <xf numFmtId="0" fontId="49" fillId="0" borderId="0" xfId="50" applyFont="1" applyAlignment="1"/>
    <xf numFmtId="0" fontId="49" fillId="0" borderId="74" xfId="50" applyFont="1" applyBorder="1" applyAlignment="1">
      <alignment wrapText="1"/>
    </xf>
    <xf numFmtId="0" fontId="49" fillId="0" borderId="75" xfId="50" applyFont="1" applyBorder="1" applyAlignment="1"/>
    <xf numFmtId="0" fontId="7" fillId="0" borderId="2" xfId="0" applyFont="1" applyFill="1" applyBorder="1" applyAlignment="1" applyProtection="1">
      <alignment horizontal="center"/>
    </xf>
    <xf numFmtId="0" fontId="0" fillId="47" borderId="1" xfId="0" applyFont="1" applyFill="1" applyBorder="1" applyAlignment="1" applyProtection="1">
      <alignment horizontal="center" vertical="center" wrapText="1"/>
    </xf>
    <xf numFmtId="0" fontId="5" fillId="47" borderId="1" xfId="0" applyFont="1" applyFill="1" applyBorder="1" applyAlignment="1" applyProtection="1">
      <alignment horizontal="center" vertical="center" wrapText="1"/>
    </xf>
    <xf numFmtId="0" fontId="17" fillId="47" borderId="1" xfId="0" applyFont="1" applyFill="1" applyBorder="1" applyAlignment="1" applyProtection="1">
      <alignment horizontal="center" vertical="center" wrapText="1"/>
    </xf>
    <xf numFmtId="0" fontId="4" fillId="16" borderId="1" xfId="0" applyFont="1" applyFill="1" applyBorder="1" applyAlignment="1" applyProtection="1">
      <alignment horizontal="center" vertical="center" wrapText="1"/>
    </xf>
    <xf numFmtId="0" fontId="0" fillId="0" borderId="0" xfId="0" applyFont="1" applyAlignment="1" applyProtection="1">
      <alignment horizontal="center"/>
    </xf>
    <xf numFmtId="0" fontId="0" fillId="0" borderId="0" xfId="0" applyFont="1" applyAlignment="1" applyProtection="1">
      <alignment vertical="center"/>
    </xf>
    <xf numFmtId="0" fontId="0" fillId="47" borderId="1" xfId="0" applyFont="1" applyFill="1" applyBorder="1" applyAlignment="1" applyProtection="1">
      <alignment horizontal="center" vertical="center"/>
      <protection locked="0"/>
    </xf>
    <xf numFmtId="14" fontId="0" fillId="0" borderId="1" xfId="0" applyNumberFormat="1" applyFont="1" applyFill="1" applyBorder="1" applyProtection="1">
      <protection locked="0"/>
    </xf>
    <xf numFmtId="0" fontId="0" fillId="0" borderId="1" xfId="0" applyFont="1" applyFill="1" applyBorder="1" applyProtection="1">
      <protection locked="0"/>
    </xf>
    <xf numFmtId="0" fontId="0" fillId="0" borderId="0" xfId="0" applyFont="1" applyBorder="1" applyProtection="1"/>
    <xf numFmtId="0" fontId="0" fillId="0" borderId="0" xfId="0" applyFont="1" applyAlignment="1" applyProtection="1">
      <alignment horizontal="center" vertical="center" wrapText="1"/>
    </xf>
    <xf numFmtId="0" fontId="4" fillId="46" borderId="80" xfId="0" applyFont="1" applyFill="1" applyBorder="1" applyAlignment="1" applyProtection="1">
      <alignment horizontal="center" vertical="center" wrapText="1"/>
    </xf>
    <xf numFmtId="0" fontId="4" fillId="13" borderId="80" xfId="0" applyFont="1" applyFill="1" applyBorder="1" applyAlignment="1" applyProtection="1">
      <alignment horizontal="center" vertical="center" wrapText="1"/>
    </xf>
    <xf numFmtId="0" fontId="0" fillId="0" borderId="0" xfId="0" applyFont="1" applyFill="1" applyBorder="1" applyProtection="1"/>
    <xf numFmtId="0" fontId="3" fillId="1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readingOrder="1"/>
    </xf>
    <xf numFmtId="0" fontId="1" fillId="47" borderId="96" xfId="0" applyFont="1" applyFill="1" applyBorder="1" applyAlignment="1" applyProtection="1">
      <alignment horizontal="center" vertical="center" wrapText="1"/>
    </xf>
    <xf numFmtId="0" fontId="0" fillId="47" borderId="96" xfId="0" applyFont="1" applyFill="1" applyBorder="1" applyAlignment="1" applyProtection="1">
      <alignment horizontal="center" vertical="center" wrapText="1"/>
      <protection locked="0"/>
    </xf>
    <xf numFmtId="0" fontId="0" fillId="47" borderId="96" xfId="0" applyFont="1" applyFill="1" applyBorder="1" applyAlignment="1" applyProtection="1">
      <alignment horizontal="center" vertical="center" wrapText="1"/>
    </xf>
    <xf numFmtId="0" fontId="0" fillId="9" borderId="96" xfId="0" applyFont="1" applyFill="1" applyBorder="1" applyAlignment="1" applyProtection="1">
      <alignment horizontal="center" vertical="center"/>
    </xf>
    <xf numFmtId="0" fontId="0" fillId="9" borderId="0"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readingOrder="1"/>
    </xf>
    <xf numFmtId="0" fontId="72" fillId="0" borderId="1" xfId="0" applyFont="1" applyFill="1" applyBorder="1" applyAlignment="1" applyProtection="1">
      <alignment horizontal="center" vertical="center" wrapText="1" readingOrder="1"/>
    </xf>
    <xf numFmtId="0" fontId="73" fillId="0" borderId="1" xfId="0" applyFont="1" applyFill="1" applyBorder="1" applyAlignment="1" applyProtection="1">
      <alignment horizontal="left" vertical="center" wrapText="1" readingOrder="1"/>
    </xf>
    <xf numFmtId="0" fontId="7" fillId="15" borderId="1" xfId="0" applyFont="1" applyFill="1" applyBorder="1" applyAlignment="1" applyProtection="1">
      <alignment horizontal="center" vertical="center" wrapText="1"/>
    </xf>
    <xf numFmtId="0" fontId="1" fillId="17" borderId="1" xfId="0" applyFont="1" applyFill="1" applyBorder="1" applyAlignment="1" applyProtection="1">
      <alignment horizontal="center" vertical="center" wrapText="1"/>
    </xf>
    <xf numFmtId="0" fontId="37" fillId="0" borderId="1" xfId="0" applyFont="1" applyFill="1" applyBorder="1" applyAlignment="1" applyProtection="1">
      <alignment vertical="center" wrapText="1"/>
    </xf>
    <xf numFmtId="0" fontId="0" fillId="0" borderId="1" xfId="0" applyFont="1" applyFill="1" applyBorder="1" applyAlignment="1" applyProtection="1">
      <alignment horizontal="center" vertical="center" wrapText="1"/>
      <protection locked="0"/>
    </xf>
    <xf numFmtId="0" fontId="1" fillId="0" borderId="4" xfId="0" applyFont="1" applyBorder="1" applyAlignment="1" applyProtection="1"/>
    <xf numFmtId="0" fontId="1" fillId="18" borderId="1" xfId="0" applyFont="1" applyFill="1" applyBorder="1" applyAlignment="1" applyProtection="1">
      <alignment horizontal="center" vertical="center"/>
    </xf>
    <xf numFmtId="0" fontId="1" fillId="18" borderId="2" xfId="0" applyFont="1" applyFill="1" applyBorder="1" applyAlignment="1" applyProtection="1">
      <alignment horizontal="center" vertical="center"/>
    </xf>
    <xf numFmtId="0" fontId="75" fillId="9" borderId="60" xfId="0" applyFont="1" applyFill="1" applyBorder="1" applyAlignment="1" applyProtection="1">
      <alignment horizontal="center" vertical="center"/>
    </xf>
    <xf numFmtId="0" fontId="0" fillId="0" borderId="96"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pplyProtection="1">
      <alignment vertical="center" wrapText="1"/>
      <protection locked="0"/>
    </xf>
    <xf numFmtId="0" fontId="0" fillId="0" borderId="1" xfId="0" applyFont="1" applyBorder="1" applyAlignment="1" applyProtection="1">
      <alignment horizontal="center" vertical="center"/>
      <protection locked="0"/>
    </xf>
    <xf numFmtId="0" fontId="7" fillId="0" borderId="3" xfId="0" applyFont="1" applyFill="1" applyBorder="1" applyAlignment="1" applyProtection="1">
      <alignment horizontal="center"/>
    </xf>
    <xf numFmtId="0" fontId="16" fillId="39" borderId="4" xfId="0" applyFont="1" applyFill="1" applyBorder="1" applyAlignment="1" applyProtection="1">
      <alignment wrapText="1"/>
    </xf>
    <xf numFmtId="0" fontId="16" fillId="39" borderId="84" xfId="0" applyFont="1" applyFill="1" applyBorder="1" applyAlignment="1" applyProtection="1">
      <alignment wrapText="1"/>
    </xf>
    <xf numFmtId="0" fontId="16" fillId="39" borderId="5" xfId="0" applyFont="1" applyFill="1" applyBorder="1" applyAlignment="1" applyProtection="1">
      <alignment wrapText="1"/>
    </xf>
    <xf numFmtId="0" fontId="63" fillId="12" borderId="16" xfId="0" applyFont="1" applyFill="1" applyBorder="1" applyAlignment="1" applyProtection="1">
      <alignment horizontal="center" vertical="center" wrapText="1"/>
    </xf>
    <xf numFmtId="0" fontId="4" fillId="10" borderId="84"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6" borderId="84" xfId="0" applyFont="1" applyFill="1" applyBorder="1" applyAlignment="1" applyProtection="1">
      <alignment vertical="center" wrapText="1"/>
    </xf>
    <xf numFmtId="0" fontId="4" fillId="16" borderId="5" xfId="0" applyFont="1" applyFill="1" applyBorder="1" applyAlignment="1" applyProtection="1">
      <alignment vertical="center" wrapText="1"/>
    </xf>
    <xf numFmtId="0" fontId="4" fillId="16" borderId="6" xfId="0" applyFont="1" applyFill="1" applyBorder="1" applyAlignment="1" applyProtection="1">
      <alignment vertical="center" wrapText="1"/>
    </xf>
    <xf numFmtId="0" fontId="4" fillId="39" borderId="80" xfId="0" applyFont="1" applyFill="1" applyBorder="1" applyAlignment="1" applyProtection="1">
      <alignment horizontal="center" vertical="center" wrapText="1"/>
    </xf>
    <xf numFmtId="0" fontId="4" fillId="39" borderId="95" xfId="0" applyFont="1" applyFill="1" applyBorder="1" applyAlignment="1" applyProtection="1">
      <alignment horizontal="center" vertical="center" textRotation="90" wrapText="1"/>
    </xf>
    <xf numFmtId="0" fontId="4" fillId="12"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textRotation="90" wrapText="1"/>
    </xf>
    <xf numFmtId="0" fontId="4" fillId="10" borderId="90" xfId="0" applyFont="1" applyFill="1" applyBorder="1" applyAlignment="1" applyProtection="1">
      <alignment horizontal="center" vertical="center" textRotation="90" wrapText="1"/>
    </xf>
    <xf numFmtId="0" fontId="4" fillId="16" borderId="80" xfId="0" applyFont="1" applyFill="1" applyBorder="1" applyAlignment="1" applyProtection="1">
      <alignment horizontal="center" vertical="center" wrapText="1"/>
    </xf>
    <xf numFmtId="0" fontId="0" fillId="0" borderId="0" xfId="0" applyFont="1" applyAlignment="1" applyProtection="1">
      <alignment wrapText="1"/>
      <protection locked="0"/>
    </xf>
    <xf numFmtId="0" fontId="0" fillId="0" borderId="0" xfId="0" applyFont="1"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Border="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0" fillId="0" borderId="0" xfId="0" applyFont="1" applyFill="1" applyAlignment="1" applyProtection="1">
      <alignment wrapText="1"/>
      <protection locked="0"/>
    </xf>
    <xf numFmtId="0" fontId="1" fillId="0" borderId="0" xfId="0" applyFont="1" applyFill="1" applyAlignment="1" applyProtection="1">
      <alignment horizontal="center" vertical="center" wrapText="1"/>
      <protection locked="0"/>
    </xf>
    <xf numFmtId="0" fontId="59" fillId="0" borderId="0" xfId="0" applyFont="1" applyFill="1" applyAlignment="1" applyProtection="1">
      <alignment wrapText="1"/>
      <protection locked="0"/>
    </xf>
    <xf numFmtId="0" fontId="60" fillId="0" borderId="0" xfId="0" applyFont="1" applyFill="1" applyAlignment="1" applyProtection="1">
      <alignment wrapText="1"/>
      <protection locked="0"/>
    </xf>
    <xf numFmtId="0" fontId="1" fillId="0" borderId="0" xfId="0" applyFont="1" applyFill="1" applyAlignment="1" applyProtection="1">
      <alignment wrapText="1"/>
      <protection locked="0"/>
    </xf>
    <xf numFmtId="0" fontId="61" fillId="0" borderId="0" xfId="0" applyFont="1" applyFill="1" applyAlignment="1" applyProtection="1">
      <alignment wrapText="1"/>
      <protection locked="0"/>
    </xf>
    <xf numFmtId="0" fontId="1" fillId="0" borderId="12" xfId="0" applyFont="1" applyBorder="1" applyAlignment="1" applyProtection="1">
      <alignment wrapText="1"/>
      <protection locked="0"/>
    </xf>
    <xf numFmtId="0" fontId="1" fillId="0" borderId="12" xfId="0" applyFont="1" applyFill="1" applyBorder="1" applyAlignment="1" applyProtection="1">
      <alignment wrapText="1"/>
      <protection locked="0"/>
    </xf>
    <xf numFmtId="0" fontId="39" fillId="0" borderId="0" xfId="0" applyFont="1" applyAlignment="1" applyProtection="1">
      <alignment wrapText="1"/>
      <protection locked="0"/>
    </xf>
    <xf numFmtId="0" fontId="0" fillId="0" borderId="77" xfId="0" applyFont="1" applyFill="1" applyBorder="1" applyAlignment="1" applyProtection="1">
      <alignment horizontal="center" vertical="center" wrapText="1"/>
      <protection locked="0"/>
    </xf>
    <xf numFmtId="0" fontId="0" fillId="47" borderId="77" xfId="0" applyFont="1"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47" borderId="81" xfId="0" applyFont="1"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Font="1" applyFill="1" applyBorder="1" applyAlignment="1" applyProtection="1">
      <alignment horizontal="center" vertical="center" wrapText="1"/>
      <protection locked="0"/>
    </xf>
    <xf numFmtId="0" fontId="0" fillId="47" borderId="90" xfId="0" applyFont="1" applyFill="1" applyBorder="1" applyAlignment="1" applyProtection="1">
      <alignment horizontal="center" vertical="center" textRotation="90" wrapText="1"/>
      <protection locked="0"/>
    </xf>
    <xf numFmtId="0" fontId="0" fillId="47" borderId="83" xfId="0" applyFont="1"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Font="1" applyFill="1" applyBorder="1" applyAlignment="1" applyProtection="1">
      <alignment horizontal="center" vertical="center" wrapText="1"/>
      <protection locked="0"/>
    </xf>
    <xf numFmtId="0" fontId="0" fillId="47" borderId="3" xfId="0" applyFont="1"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Font="1" applyProtection="1">
      <protection locked="0"/>
    </xf>
    <xf numFmtId="0" fontId="0" fillId="0" borderId="0" xfId="0" applyFont="1" applyFill="1" applyProtection="1">
      <protection locked="0"/>
    </xf>
    <xf numFmtId="0" fontId="4" fillId="13" borderId="1" xfId="0"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textRotation="90" wrapText="1"/>
    </xf>
    <xf numFmtId="0" fontId="0" fillId="47" borderId="81" xfId="0" applyFont="1" applyFill="1" applyBorder="1" applyAlignment="1" applyProtection="1">
      <alignment horizontal="center" vertical="center" textRotation="90" wrapText="1"/>
    </xf>
    <xf numFmtId="0" fontId="0" fillId="47" borderId="90" xfId="0" applyFont="1" applyFill="1" applyBorder="1" applyAlignment="1" applyProtection="1">
      <alignment horizontal="center" vertical="center" textRotation="90" wrapText="1"/>
    </xf>
    <xf numFmtId="0" fontId="0" fillId="47" borderId="83" xfId="0" applyFont="1" applyFill="1" applyBorder="1" applyAlignment="1" applyProtection="1">
      <alignment horizontal="center" vertical="center" textRotation="90" wrapText="1"/>
    </xf>
    <xf numFmtId="0" fontId="0" fillId="47" borderId="3" xfId="0" applyFont="1" applyFill="1" applyBorder="1" applyAlignment="1" applyProtection="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9" fontId="1" fillId="47" borderId="77" xfId="0" applyNumberFormat="1" applyFont="1" applyFill="1" applyBorder="1" applyAlignment="1" applyProtection="1">
      <alignment horizontal="center" vertical="center"/>
    </xf>
    <xf numFmtId="9" fontId="7" fillId="47" borderId="81" xfId="0" applyNumberFormat="1" applyFont="1" applyFill="1" applyBorder="1" applyAlignment="1" applyProtection="1">
      <alignment horizontal="center" vertical="center" wrapText="1"/>
    </xf>
    <xf numFmtId="9" fontId="1" fillId="47" borderId="81" xfId="0" applyNumberFormat="1" applyFont="1" applyFill="1" applyBorder="1" applyAlignment="1" applyProtection="1">
      <alignment horizontal="center" vertical="center"/>
    </xf>
    <xf numFmtId="9" fontId="7" fillId="47" borderId="83" xfId="0" applyNumberFormat="1" applyFont="1" applyFill="1" applyBorder="1" applyAlignment="1" applyProtection="1">
      <alignment horizontal="center" vertical="center" wrapText="1"/>
    </xf>
    <xf numFmtId="9" fontId="1" fillId="47" borderId="83" xfId="0" applyNumberFormat="1" applyFont="1" applyFill="1" applyBorder="1" applyAlignment="1" applyProtection="1">
      <alignment horizontal="center" vertical="center"/>
    </xf>
    <xf numFmtId="0" fontId="1"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Font="1" applyBorder="1" applyAlignment="1" applyProtection="1">
      <alignment horizontal="center" vertical="center" wrapText="1"/>
      <protection locked="0"/>
    </xf>
    <xf numFmtId="0" fontId="0" fillId="0" borderId="0" xfId="0" applyFont="1" applyAlignment="1" applyProtection="1">
      <alignment vertical="center"/>
      <protection locked="0"/>
    </xf>
    <xf numFmtId="0" fontId="40" fillId="0" borderId="0" xfId="0" applyFont="1" applyProtection="1">
      <protection locked="0"/>
    </xf>
    <xf numFmtId="0" fontId="0" fillId="0" borderId="60" xfId="0" applyFont="1" applyFill="1" applyBorder="1" applyAlignment="1" applyProtection="1">
      <alignment horizontal="center" vertical="center" wrapText="1"/>
      <protection locked="0"/>
    </xf>
    <xf numFmtId="0" fontId="59" fillId="0" borderId="0" xfId="0" applyFont="1" applyAlignment="1" applyProtection="1">
      <alignment vertical="center" wrapText="1"/>
      <protection locked="0"/>
    </xf>
    <xf numFmtId="0" fontId="0" fillId="0" borderId="0" xfId="0" applyFont="1" applyFill="1" applyAlignment="1" applyProtection="1">
      <alignment horizontal="center" vertical="center"/>
      <protection locked="0"/>
    </xf>
    <xf numFmtId="0" fontId="7" fillId="0" borderId="0" xfId="0" applyFont="1" applyFill="1" applyAlignment="1" applyProtection="1">
      <alignment horizontal="center" vertical="center" wrapText="1"/>
    </xf>
    <xf numFmtId="0" fontId="5" fillId="0" borderId="0" xfId="0" applyFont="1" applyAlignment="1" applyProtection="1">
      <alignment horizontal="center" vertical="center"/>
    </xf>
    <xf numFmtId="0" fontId="7"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0" fillId="0" borderId="0" xfId="0" applyFont="1" applyAlignment="1" applyProtection="1">
      <alignment horizontal="center" vertical="center"/>
    </xf>
    <xf numFmtId="0" fontId="5" fillId="0" borderId="0" xfId="0" applyFont="1" applyFill="1" applyAlignment="1" applyProtection="1">
      <alignment horizontal="center" vertical="center" wrapText="1"/>
    </xf>
    <xf numFmtId="0" fontId="1" fillId="0" borderId="0" xfId="0" applyFont="1" applyAlignment="1" applyProtection="1">
      <alignment horizontal="center" vertical="center"/>
    </xf>
    <xf numFmtId="0" fontId="60" fillId="0" borderId="0" xfId="0" applyFont="1" applyAlignment="1" applyProtection="1">
      <alignment horizontal="center" vertical="center" wrapText="1"/>
    </xf>
    <xf numFmtId="0" fontId="0" fillId="0" borderId="0" xfId="0" applyFont="1" applyAlignment="1" applyProtection="1">
      <protection locked="0"/>
    </xf>
    <xf numFmtId="0" fontId="1" fillId="0" borderId="1" xfId="0" applyFont="1" applyBorder="1" applyAlignment="1" applyProtection="1">
      <alignment horizontal="center"/>
      <protection locked="0"/>
    </xf>
    <xf numFmtId="0" fontId="0" fillId="0" borderId="0" xfId="0" applyFont="1" applyBorder="1" applyProtection="1">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Fill="1" applyBorder="1" applyAlignment="1" applyProtection="1">
      <protection locked="0"/>
    </xf>
    <xf numFmtId="0" fontId="0" fillId="0" borderId="0" xfId="0" applyFont="1" applyFill="1" applyBorder="1" applyProtection="1">
      <protection locked="0"/>
    </xf>
    <xf numFmtId="0" fontId="0" fillId="47" borderId="0" xfId="0" applyFont="1" applyFill="1" applyProtection="1">
      <protection locked="0"/>
    </xf>
    <xf numFmtId="0" fontId="69" fillId="0" borderId="0" xfId="0" applyFont="1" applyAlignment="1" applyProtection="1">
      <alignment horizontal="center"/>
      <protection locked="0"/>
    </xf>
    <xf numFmtId="0" fontId="69" fillId="0" borderId="0" xfId="0" applyFont="1" applyFill="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ont="1" applyFill="1" applyBorder="1" applyAlignment="1" applyProtection="1">
      <alignment horizontal="center" vertical="center"/>
      <protection locked="0"/>
    </xf>
    <xf numFmtId="0" fontId="1" fillId="9" borderId="0" xfId="0" applyFont="1" applyFill="1" applyBorder="1" applyAlignment="1" applyProtection="1">
      <alignment horizontal="center" vertical="center"/>
      <protection locked="0"/>
    </xf>
    <xf numFmtId="0" fontId="37" fillId="9" borderId="0" xfId="0" applyFont="1" applyFill="1" applyBorder="1" applyAlignment="1" applyProtection="1">
      <alignment horizontal="center" vertical="center" wrapText="1" shrinkToFit="1"/>
      <protection locked="0"/>
    </xf>
    <xf numFmtId="0" fontId="0" fillId="9" borderId="0" xfId="0" applyFont="1" applyFill="1" applyBorder="1" applyAlignment="1" applyProtection="1">
      <alignment horizontal="center" vertical="center"/>
      <protection locked="0"/>
    </xf>
    <xf numFmtId="0" fontId="74" fillId="0" borderId="0" xfId="0" applyFont="1" applyFill="1" applyBorder="1" applyAlignment="1" applyProtection="1">
      <protection locked="0"/>
    </xf>
    <xf numFmtId="0" fontId="0" fillId="0" borderId="0" xfId="0" applyFont="1" applyFill="1" applyBorder="1" applyAlignment="1" applyProtection="1">
      <alignment wrapText="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Font="1" applyBorder="1" applyProtection="1">
      <protection locked="0"/>
    </xf>
    <xf numFmtId="0" fontId="5" fillId="0" borderId="14" xfId="0" applyFont="1" applyBorder="1" applyAlignment="1" applyProtection="1">
      <alignment wrapText="1"/>
      <protection locked="0"/>
    </xf>
    <xf numFmtId="0" fontId="5" fillId="0" borderId="0" xfId="0" applyFont="1" applyBorder="1" applyAlignment="1" applyProtection="1">
      <alignment wrapText="1"/>
      <protection locked="0"/>
    </xf>
    <xf numFmtId="0" fontId="73" fillId="0" borderId="0" xfId="0" applyFont="1" applyBorder="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Border="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Fill="1" applyBorder="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0"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0" fontId="1" fillId="0" borderId="0" xfId="0" applyFont="1" applyBorder="1" applyAlignment="1" applyProtection="1">
      <alignment horizontal="center"/>
      <protection locked="0"/>
    </xf>
    <xf numFmtId="0" fontId="75" fillId="9" borderId="0" xfId="0" applyFont="1" applyFill="1" applyBorder="1" applyAlignment="1" applyProtection="1">
      <alignment horizontal="center" vertical="center"/>
      <protection locked="0"/>
    </xf>
    <xf numFmtId="0" fontId="59" fillId="0" borderId="0" xfId="0" applyFont="1" applyProtection="1">
      <protection locked="0"/>
    </xf>
    <xf numFmtId="16" fontId="0" fillId="0" borderId="0" xfId="0" applyNumberFormat="1" applyFont="1" applyFill="1" applyProtection="1">
      <protection locked="0"/>
    </xf>
    <xf numFmtId="0" fontId="4" fillId="12" borderId="4" xfId="0" applyFont="1" applyFill="1" applyBorder="1" applyAlignment="1" applyProtection="1">
      <alignment vertical="center" wrapText="1"/>
    </xf>
    <xf numFmtId="0" fontId="0" fillId="47" borderId="96" xfId="0" applyFont="1" applyFill="1" applyBorder="1" applyAlignment="1" applyProtection="1">
      <alignment horizontal="center" vertical="center" wrapText="1" shrinkToFit="1"/>
    </xf>
    <xf numFmtId="0" fontId="5" fillId="0" borderId="0" xfId="0" applyFont="1" applyFill="1" applyBorder="1" applyAlignment="1" applyProtection="1">
      <alignment horizontal="center" wrapText="1"/>
      <protection locked="0"/>
    </xf>
    <xf numFmtId="0" fontId="0" fillId="9" borderId="0" xfId="0" applyFont="1"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readingOrder="1"/>
    </xf>
    <xf numFmtId="0" fontId="4" fillId="2" borderId="7" xfId="0" applyFont="1" applyFill="1" applyBorder="1" applyAlignment="1" applyProtection="1">
      <alignment horizontal="center" vertical="center" wrapText="1" readingOrder="1"/>
    </xf>
    <xf numFmtId="0" fontId="1" fillId="0" borderId="1" xfId="0" applyFont="1" applyFill="1" applyBorder="1" applyAlignment="1" applyProtection="1">
      <alignment horizontal="center" vertical="center"/>
    </xf>
    <xf numFmtId="0" fontId="1" fillId="0" borderId="1" xfId="0" applyFont="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5" fillId="9" borderId="1" xfId="0" applyFont="1" applyFill="1" applyBorder="1" applyAlignment="1" applyProtection="1">
      <alignment horizontal="center" vertical="center"/>
    </xf>
    <xf numFmtId="0" fontId="5" fillId="0" borderId="31" xfId="0" applyFont="1" applyBorder="1" applyAlignment="1" applyProtection="1">
      <alignment wrapText="1"/>
    </xf>
    <xf numFmtId="0" fontId="5" fillId="0" borderId="32" xfId="0" applyFont="1" applyBorder="1" applyAlignment="1" applyProtection="1">
      <alignment wrapText="1"/>
    </xf>
    <xf numFmtId="0" fontId="73" fillId="0" borderId="32" xfId="0" applyFont="1" applyBorder="1" applyAlignment="1" applyProtection="1">
      <alignment horizontal="center" vertical="center" wrapText="1" readingOrder="1"/>
    </xf>
    <xf numFmtId="0" fontId="73" fillId="0" borderId="39" xfId="0" applyFont="1" applyBorder="1" applyAlignment="1" applyProtection="1">
      <alignment horizontal="center" vertical="center" wrapText="1" readingOrder="1"/>
    </xf>
    <xf numFmtId="0" fontId="73" fillId="0" borderId="40" xfId="0" applyFont="1" applyBorder="1" applyAlignment="1" applyProtection="1">
      <alignment horizontal="center" vertical="center" wrapText="1" readingOrder="1"/>
    </xf>
    <xf numFmtId="0" fontId="73" fillId="0" borderId="41" xfId="0" applyFont="1" applyBorder="1" applyAlignment="1" applyProtection="1">
      <alignment horizontal="center" vertical="center" wrapText="1" readingOrder="1"/>
    </xf>
    <xf numFmtId="0" fontId="0" fillId="0" borderId="22" xfId="0" applyFont="1" applyBorder="1" applyProtection="1"/>
    <xf numFmtId="0" fontId="5" fillId="0" borderId="14" xfId="0" applyFont="1" applyBorder="1" applyAlignment="1" applyProtection="1">
      <alignment wrapText="1"/>
    </xf>
    <xf numFmtId="0" fontId="5" fillId="0" borderId="0" xfId="0" applyFont="1" applyBorder="1" applyAlignment="1" applyProtection="1">
      <alignment wrapText="1"/>
    </xf>
    <xf numFmtId="0" fontId="73" fillId="0" borderId="0" xfId="0" applyFont="1" applyBorder="1" applyAlignment="1" applyProtection="1">
      <alignment horizontal="center" vertical="center" wrapText="1" readingOrder="1"/>
    </xf>
    <xf numFmtId="0" fontId="73" fillId="0" borderId="42" xfId="0" applyFont="1" applyBorder="1" applyAlignment="1" applyProtection="1">
      <alignment horizontal="center" vertical="center" wrapText="1" readingOrder="1"/>
    </xf>
    <xf numFmtId="0" fontId="73" fillId="0" borderId="43" xfId="0" applyFont="1" applyBorder="1" applyAlignment="1" applyProtection="1">
      <alignment horizontal="center" vertical="center" wrapText="1" readingOrder="1"/>
    </xf>
    <xf numFmtId="0" fontId="73" fillId="0" borderId="14" xfId="0" applyFont="1" applyBorder="1" applyAlignment="1" applyProtection="1">
      <alignment horizontal="center" vertical="center" wrapText="1" readingOrder="1"/>
    </xf>
    <xf numFmtId="0" fontId="72" fillId="7" borderId="33" xfId="0" applyFont="1" applyFill="1" applyBorder="1" applyAlignment="1" applyProtection="1">
      <alignment horizontal="center" vertical="center" wrapText="1" readingOrder="1"/>
    </xf>
    <xf numFmtId="0" fontId="72" fillId="7" borderId="37" xfId="0" applyFont="1" applyFill="1" applyBorder="1" applyAlignment="1" applyProtection="1">
      <alignment horizontal="center" vertical="center" wrapText="1" readingOrder="1"/>
    </xf>
    <xf numFmtId="0" fontId="72" fillId="5" borderId="44" xfId="0" applyFont="1" applyFill="1" applyBorder="1" applyAlignment="1" applyProtection="1">
      <alignment horizontal="center" vertical="center" wrapText="1" readingOrder="1"/>
    </xf>
    <xf numFmtId="0" fontId="72" fillId="5" borderId="34" xfId="0" applyFont="1" applyFill="1" applyBorder="1" applyAlignment="1" applyProtection="1">
      <alignment horizontal="center" vertical="center" wrapText="1" readingOrder="1"/>
    </xf>
    <xf numFmtId="0" fontId="72" fillId="5" borderId="45" xfId="0" applyFont="1" applyFill="1" applyBorder="1" applyAlignment="1" applyProtection="1">
      <alignment horizontal="center" vertical="center" wrapText="1" readingOrder="1"/>
    </xf>
    <xf numFmtId="0" fontId="72" fillId="6" borderId="35" xfId="0" applyFont="1" applyFill="1" applyBorder="1" applyAlignment="1" applyProtection="1">
      <alignment horizontal="center" vertical="center" wrapText="1" readingOrder="1"/>
    </xf>
    <xf numFmtId="0" fontId="72" fillId="7" borderId="29" xfId="0" applyFont="1" applyFill="1" applyBorder="1" applyAlignment="1" applyProtection="1">
      <alignment horizontal="center" vertical="center" wrapText="1" readingOrder="1"/>
    </xf>
    <xf numFmtId="0" fontId="72" fillId="7" borderId="46" xfId="0" applyFont="1" applyFill="1" applyBorder="1" applyAlignment="1" applyProtection="1">
      <alignment horizontal="center" vertical="center" wrapText="1" readingOrder="1"/>
    </xf>
    <xf numFmtId="0" fontId="72" fillId="5" borderId="15" xfId="0" applyFont="1" applyFill="1" applyBorder="1" applyAlignment="1" applyProtection="1">
      <alignment horizontal="center" vertical="center" wrapText="1" readingOrder="1"/>
    </xf>
    <xf numFmtId="0" fontId="72" fillId="5" borderId="47" xfId="0" applyFont="1" applyFill="1" applyBorder="1" applyAlignment="1" applyProtection="1">
      <alignment horizontal="center" vertical="center" wrapText="1" readingOrder="1"/>
    </xf>
    <xf numFmtId="0" fontId="72" fillId="8" borderId="35" xfId="0" applyFont="1" applyFill="1" applyBorder="1" applyAlignment="1" applyProtection="1">
      <alignment horizontal="center" vertical="center" wrapText="1" readingOrder="1"/>
    </xf>
    <xf numFmtId="0" fontId="72" fillId="6" borderId="29" xfId="0" applyFont="1" applyFill="1" applyBorder="1" applyAlignment="1" applyProtection="1">
      <alignment horizontal="center" vertical="center" wrapText="1" readingOrder="1"/>
    </xf>
    <xf numFmtId="0" fontId="7" fillId="5" borderId="15" xfId="0" applyFont="1" applyFill="1" applyBorder="1" applyAlignment="1" applyProtection="1">
      <alignment horizontal="center" vertical="center" wrapText="1" readingOrder="1"/>
    </xf>
    <xf numFmtId="0" fontId="72" fillId="8" borderId="29" xfId="0" applyFont="1" applyFill="1" applyBorder="1" applyAlignment="1" applyProtection="1">
      <alignment horizontal="center" vertical="center" wrapText="1" readingOrder="1"/>
    </xf>
    <xf numFmtId="0" fontId="72" fillId="6" borderId="46" xfId="0" applyFont="1" applyFill="1" applyBorder="1" applyAlignment="1" applyProtection="1">
      <alignment horizontal="center" vertical="center" wrapText="1" readingOrder="1"/>
    </xf>
    <xf numFmtId="0" fontId="7" fillId="7" borderId="15" xfId="0" applyFont="1" applyFill="1" applyBorder="1" applyAlignment="1" applyProtection="1">
      <alignment horizontal="center" vertical="center" wrapText="1" readingOrder="1"/>
    </xf>
    <xf numFmtId="0" fontId="72" fillId="8" borderId="36" xfId="0" applyFont="1" applyFill="1" applyBorder="1" applyAlignment="1" applyProtection="1">
      <alignment horizontal="center" vertical="center" wrapText="1" readingOrder="1"/>
    </xf>
    <xf numFmtId="0" fontId="72" fillId="8" borderId="38" xfId="0" applyFont="1" applyFill="1" applyBorder="1" applyAlignment="1" applyProtection="1">
      <alignment horizontal="center" vertical="center" wrapText="1" readingOrder="1"/>
    </xf>
    <xf numFmtId="0" fontId="72" fillId="6" borderId="48" xfId="0" applyFont="1" applyFill="1" applyBorder="1" applyAlignment="1" applyProtection="1">
      <alignment horizontal="center" vertical="center" wrapText="1" readingOrder="1"/>
    </xf>
    <xf numFmtId="0" fontId="72" fillId="7" borderId="49" xfId="0" applyFont="1" applyFill="1" applyBorder="1" applyAlignment="1" applyProtection="1">
      <alignment horizontal="center" vertical="center" wrapText="1" readingOrder="1"/>
    </xf>
    <xf numFmtId="0" fontId="73" fillId="0" borderId="24" xfId="0" applyFont="1" applyBorder="1" applyAlignment="1" applyProtection="1">
      <alignment horizontal="left" wrapText="1" readingOrder="1"/>
    </xf>
    <xf numFmtId="0" fontId="73" fillId="0" borderId="25" xfId="0" applyFont="1" applyBorder="1" applyAlignment="1" applyProtection="1">
      <alignment horizontal="left" wrapText="1" readingOrder="1"/>
    </xf>
    <xf numFmtId="0" fontId="73" fillId="0" borderId="26" xfId="0" applyFont="1" applyBorder="1" applyAlignment="1" applyProtection="1">
      <alignment horizontal="left" wrapText="1" readingOrder="1"/>
    </xf>
    <xf numFmtId="0" fontId="4" fillId="14" borderId="1" xfId="0" applyFont="1" applyFill="1" applyBorder="1" applyAlignment="1" applyProtection="1">
      <alignment horizontal="center" vertical="center" wrapText="1"/>
    </xf>
    <xf numFmtId="0" fontId="4" fillId="2" borderId="4" xfId="0" applyFont="1" applyFill="1" applyBorder="1" applyAlignment="1" applyProtection="1"/>
    <xf numFmtId="0" fontId="4" fillId="2" borderId="5" xfId="0" applyFont="1" applyFill="1" applyBorder="1" applyAlignment="1" applyProtection="1"/>
    <xf numFmtId="0" fontId="4" fillId="2" borderId="6" xfId="0" applyFont="1" applyFill="1" applyBorder="1" applyAlignment="1" applyProtection="1"/>
    <xf numFmtId="0" fontId="4" fillId="11"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5" fillId="0" borderId="1" xfId="0" applyFont="1" applyBorder="1" applyAlignment="1" applyProtection="1">
      <alignment horizontal="center" wrapText="1"/>
    </xf>
    <xf numFmtId="0" fontId="5" fillId="0" borderId="1" xfId="0" applyFont="1" applyBorder="1" applyAlignment="1" applyProtection="1">
      <alignment horizontal="center" vertical="center" wrapText="1"/>
    </xf>
    <xf numFmtId="0" fontId="8" fillId="0" borderId="0" xfId="0" applyFont="1" applyFill="1" applyBorder="1" applyAlignment="1" applyProtection="1">
      <alignment horizontal="center"/>
      <protection locked="0"/>
    </xf>
    <xf numFmtId="0" fontId="0" fillId="0" borderId="1" xfId="0" applyFont="1" applyBorder="1" applyProtection="1">
      <protection locked="0"/>
    </xf>
    <xf numFmtId="0" fontId="0" fillId="0" borderId="0" xfId="0" applyFont="1" applyBorder="1" applyAlignment="1" applyProtection="1">
      <alignment horizontal="center" vertical="center" wrapText="1"/>
      <protection locked="0"/>
    </xf>
    <xf numFmtId="0" fontId="4" fillId="12" borderId="11" xfId="0" applyFont="1" applyFill="1" applyBorder="1" applyAlignment="1" applyProtection="1">
      <alignment horizontal="center" vertical="center" wrapText="1"/>
    </xf>
    <xf numFmtId="0" fontId="4" fillId="12" borderId="4" xfId="0" applyFont="1" applyFill="1" applyBorder="1" applyAlignment="1" applyProtection="1">
      <alignment horizontal="center" vertical="center" wrapText="1"/>
    </xf>
    <xf numFmtId="0" fontId="7" fillId="47" borderId="1" xfId="0" applyFont="1" applyFill="1" applyBorder="1" applyAlignment="1" applyProtection="1">
      <alignment horizontal="center" vertical="center" wrapText="1"/>
    </xf>
    <xf numFmtId="0" fontId="39" fillId="0" borderId="0" xfId="0" applyFont="1" applyProtection="1"/>
    <xf numFmtId="0" fontId="45" fillId="0" borderId="0" xfId="0" applyFont="1" applyProtection="1"/>
    <xf numFmtId="0" fontId="51" fillId="0" borderId="0" xfId="0" applyFont="1" applyAlignment="1" applyProtection="1">
      <alignment horizontal="center" vertical="center" wrapText="1"/>
    </xf>
    <xf numFmtId="0" fontId="43" fillId="40" borderId="0" xfId="0" applyFont="1" applyFill="1" applyAlignment="1" applyProtection="1">
      <alignment horizontal="center" vertical="center" wrapText="1" readingOrder="1"/>
    </xf>
    <xf numFmtId="0" fontId="44" fillId="18" borderId="64" xfId="0" applyFont="1" applyFill="1" applyBorder="1" applyAlignment="1" applyProtection="1">
      <alignment horizontal="center" vertical="center" wrapText="1" readingOrder="1"/>
    </xf>
    <xf numFmtId="0" fontId="44" fillId="0" borderId="64" xfId="0" applyFont="1" applyBorder="1" applyAlignment="1" applyProtection="1">
      <alignment horizontal="justify" vertical="center" wrapText="1" readingOrder="1"/>
    </xf>
    <xf numFmtId="9" fontId="44" fillId="0" borderId="64" xfId="0" applyNumberFormat="1" applyFont="1" applyBorder="1" applyAlignment="1" applyProtection="1">
      <alignment horizontal="center" vertical="center" wrapText="1" readingOrder="1"/>
    </xf>
    <xf numFmtId="0" fontId="44" fillId="38" borderId="65" xfId="0" applyFont="1" applyFill="1" applyBorder="1" applyAlignment="1" applyProtection="1">
      <alignment horizontal="center" vertical="center" wrapText="1" readingOrder="1"/>
    </xf>
    <xf numFmtId="0" fontId="44" fillId="0" borderId="65" xfId="0" applyFont="1" applyBorder="1" applyAlignment="1" applyProtection="1">
      <alignment horizontal="justify" vertical="center" wrapText="1" readingOrder="1"/>
    </xf>
    <xf numFmtId="9" fontId="44" fillId="0" borderId="65" xfId="0" applyNumberFormat="1" applyFont="1" applyBorder="1" applyAlignment="1" applyProtection="1">
      <alignment horizontal="center" vertical="center" wrapText="1" readingOrder="1"/>
    </xf>
    <xf numFmtId="0" fontId="44" fillId="41" borderId="65" xfId="0" applyFont="1" applyFill="1" applyBorder="1" applyAlignment="1" applyProtection="1">
      <alignment horizontal="center" vertical="center" wrapText="1" readingOrder="1"/>
    </xf>
    <xf numFmtId="0" fontId="44" fillId="37" borderId="65" xfId="0" applyFont="1" applyFill="1" applyBorder="1" applyAlignment="1" applyProtection="1">
      <alignment horizontal="center" vertical="center" wrapText="1" readingOrder="1"/>
    </xf>
    <xf numFmtId="0" fontId="52" fillId="5" borderId="65" xfId="0" applyFont="1" applyFill="1" applyBorder="1" applyAlignment="1" applyProtection="1">
      <alignment horizontal="center" vertical="center" wrapText="1" readingOrder="1"/>
    </xf>
    <xf numFmtId="0" fontId="51" fillId="9" borderId="0" xfId="0" applyFont="1" applyFill="1" applyAlignment="1" applyProtection="1">
      <alignment horizontal="center" vertical="center" wrapText="1"/>
    </xf>
    <xf numFmtId="0" fontId="51" fillId="0" borderId="64" xfId="0" applyFont="1" applyBorder="1" applyAlignment="1" applyProtection="1">
      <alignment horizontal="justify" vertical="center" wrapText="1" readingOrder="1"/>
    </xf>
    <xf numFmtId="0" fontId="51" fillId="0" borderId="65" xfId="0" applyFont="1" applyBorder="1" applyAlignment="1" applyProtection="1">
      <alignment horizontal="justify" vertical="center" wrapText="1" readingOrder="1"/>
    </xf>
    <xf numFmtId="0" fontId="51" fillId="0" borderId="0" xfId="0" applyFont="1" applyProtection="1"/>
    <xf numFmtId="0" fontId="53" fillId="0" borderId="0" xfId="0" applyFont="1" applyProtection="1"/>
    <xf numFmtId="0" fontId="39" fillId="9" borderId="0" xfId="0" applyFont="1" applyFill="1" applyProtection="1"/>
    <xf numFmtId="0" fontId="43" fillId="42" borderId="68" xfId="0" applyFont="1" applyFill="1" applyBorder="1" applyAlignment="1" applyProtection="1">
      <alignment horizontal="center" vertical="center" wrapText="1" readingOrder="1"/>
    </xf>
    <xf numFmtId="0" fontId="55" fillId="0" borderId="0" xfId="0" applyFont="1" applyProtection="1"/>
    <xf numFmtId="0" fontId="44" fillId="9" borderId="3" xfId="0" applyFont="1" applyFill="1" applyBorder="1" applyAlignment="1" applyProtection="1">
      <alignment horizontal="justify" vertical="center" wrapText="1" readingOrder="1"/>
    </xf>
    <xf numFmtId="9" fontId="43" fillId="9" borderId="70" xfId="0" applyNumberFormat="1" applyFont="1" applyFill="1" applyBorder="1" applyAlignment="1" applyProtection="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pplyProtection="1">
      <alignment horizontal="justify" vertical="center" wrapText="1" readingOrder="1"/>
    </xf>
    <xf numFmtId="9" fontId="43" fillId="9" borderId="72" xfId="0" applyNumberFormat="1" applyFont="1" applyFill="1" applyBorder="1" applyAlignment="1" applyProtection="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pplyProtection="1">
      <alignment horizontal="center" vertical="center" wrapText="1" readingOrder="1"/>
    </xf>
    <xf numFmtId="0" fontId="44" fillId="9" borderId="74" xfId="0" applyFont="1" applyFill="1" applyBorder="1" applyAlignment="1" applyProtection="1">
      <alignment horizontal="justify" vertical="center" wrapText="1" readingOrder="1"/>
    </xf>
    <xf numFmtId="0" fontId="44" fillId="9" borderId="75" xfId="0" applyFont="1" applyFill="1" applyBorder="1" applyAlignment="1" applyProtection="1">
      <alignment horizontal="center" vertical="center" wrapText="1" readingOrder="1"/>
    </xf>
    <xf numFmtId="9" fontId="43" fillId="0" borderId="65" xfId="0" applyNumberFormat="1" applyFont="1" applyBorder="1" applyAlignment="1" applyProtection="1">
      <alignment horizontal="center" vertical="center" wrapText="1" readingOrder="1"/>
    </xf>
    <xf numFmtId="9" fontId="44" fillId="0" borderId="0" xfId="0" applyNumberFormat="1" applyFont="1" applyFill="1" applyBorder="1" applyAlignment="1" applyProtection="1">
      <alignment horizontal="center" vertical="center" wrapText="1" readingOrder="1"/>
    </xf>
    <xf numFmtId="0" fontId="39" fillId="0" borderId="0" xfId="0" applyFont="1" applyAlignment="1" applyProtection="1">
      <alignment horizontal="justify" vertical="center"/>
    </xf>
    <xf numFmtId="0" fontId="17" fillId="0" borderId="1" xfId="0" applyFont="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17" fillId="0" borderId="1" xfId="0" applyFont="1" applyFill="1" applyBorder="1" applyAlignment="1" applyProtection="1">
      <alignment wrapText="1"/>
      <protection locked="0"/>
    </xf>
    <xf numFmtId="0" fontId="17" fillId="0" borderId="0" xfId="0" applyFont="1" applyBorder="1" applyAlignment="1" applyProtection="1">
      <alignment horizontal="center" vertical="center" wrapText="1"/>
      <protection locked="0"/>
    </xf>
    <xf numFmtId="0" fontId="17" fillId="0" borderId="0" xfId="0" applyFont="1" applyFill="1" applyBorder="1" applyAlignment="1" applyProtection="1">
      <alignment wrapText="1"/>
      <protection locked="0"/>
    </xf>
    <xf numFmtId="0" fontId="41" fillId="43" borderId="1" xfId="0" applyFont="1" applyFill="1" applyBorder="1" applyAlignment="1" applyProtection="1">
      <alignment horizontal="center" vertical="center" wrapText="1"/>
    </xf>
    <xf numFmtId="0" fontId="0" fillId="0" borderId="0" xfId="0" applyFont="1" applyFill="1" applyProtection="1"/>
    <xf numFmtId="1" fontId="1" fillId="0" borderId="77" xfId="0" applyNumberFormat="1" applyFont="1" applyFill="1" applyBorder="1" applyAlignment="1" applyProtection="1">
      <alignment horizontal="center" vertical="center" wrapText="1"/>
    </xf>
    <xf numFmtId="1" fontId="1" fillId="0" borderId="81" xfId="0" applyNumberFormat="1" applyFont="1" applyFill="1" applyBorder="1" applyAlignment="1" applyProtection="1">
      <alignment horizontal="center" vertical="center" wrapText="1"/>
    </xf>
    <xf numFmtId="1" fontId="1" fillId="0" borderId="83" xfId="0" applyNumberFormat="1" applyFont="1" applyFill="1" applyBorder="1" applyAlignment="1" applyProtection="1">
      <alignment horizontal="center" vertical="center" wrapText="1"/>
    </xf>
    <xf numFmtId="0" fontId="4" fillId="49" borderId="4" xfId="0" applyFont="1" applyFill="1" applyBorder="1" applyAlignment="1" applyProtection="1">
      <alignment horizontal="center" vertical="center" wrapText="1"/>
    </xf>
    <xf numFmtId="0" fontId="1" fillId="0" borderId="2" xfId="0" applyFont="1" applyFill="1" applyBorder="1" applyAlignment="1" applyProtection="1">
      <alignment horizontal="center" wrapText="1"/>
      <protection locked="0"/>
    </xf>
    <xf numFmtId="0" fontId="51" fillId="0" borderId="0" xfId="0" applyFont="1" applyAlignment="1" applyProtection="1">
      <alignment wrapText="1"/>
    </xf>
    <xf numFmtId="0" fontId="0" fillId="0" borderId="77" xfId="0" applyFont="1" applyFill="1" applyBorder="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textRotation="90" wrapText="1"/>
      <protection locked="0"/>
    </xf>
    <xf numFmtId="0" fontId="0" fillId="47" borderId="81" xfId="0" applyFont="1" applyFill="1" applyBorder="1" applyAlignment="1" applyProtection="1">
      <alignment horizontal="center" vertical="center" textRotation="90" wrapText="1"/>
      <protection locked="0"/>
    </xf>
    <xf numFmtId="0" fontId="0" fillId="47" borderId="83" xfId="0" applyFont="1" applyFill="1" applyBorder="1" applyAlignment="1" applyProtection="1">
      <alignment horizontal="center" vertical="center" textRotation="90" wrapText="1"/>
      <protection locked="0"/>
    </xf>
    <xf numFmtId="0" fontId="1" fillId="0" borderId="0" xfId="0" applyFont="1" applyAlignment="1" applyProtection="1">
      <alignment horizontal="center" vertical="center" wrapText="1"/>
    </xf>
    <xf numFmtId="0" fontId="1" fillId="0" borderId="0" xfId="0" applyFont="1" applyAlignment="1" applyProtection="1">
      <alignment horizontal="center" vertical="center"/>
    </xf>
    <xf numFmtId="0" fontId="16" fillId="39" borderId="103" xfId="0" applyFont="1" applyFill="1" applyBorder="1" applyAlignment="1" applyProtection="1">
      <alignment wrapText="1"/>
    </xf>
    <xf numFmtId="0" fontId="0" fillId="0" borderId="0" xfId="0" applyFont="1" applyBorder="1" applyAlignment="1" applyProtection="1">
      <alignment horizontal="center" vertical="center"/>
      <protection locked="0"/>
    </xf>
    <xf numFmtId="0" fontId="59" fillId="0" borderId="0" xfId="0" applyFont="1" applyBorder="1" applyAlignment="1" applyProtection="1">
      <alignment horizontal="center" vertical="center" wrapText="1"/>
      <protection locked="0"/>
    </xf>
    <xf numFmtId="0" fontId="5" fillId="47" borderId="81" xfId="0" applyFont="1" applyFill="1" applyBorder="1" applyAlignment="1" applyProtection="1">
      <alignment horizontal="center" vertical="center" textRotation="90" wrapText="1"/>
    </xf>
    <xf numFmtId="9" fontId="7" fillId="47" borderId="81" xfId="0" applyNumberFormat="1" applyFont="1" applyFill="1" applyBorder="1" applyAlignment="1" applyProtection="1">
      <alignment horizontal="center" vertical="center"/>
    </xf>
    <xf numFmtId="0" fontId="59" fillId="0" borderId="81" xfId="0" applyFont="1" applyFill="1" applyBorder="1" applyAlignment="1" applyProtection="1">
      <alignment horizontal="center" vertical="center" wrapText="1"/>
      <protection locked="0"/>
    </xf>
    <xf numFmtId="0" fontId="0" fillId="0" borderId="3" xfId="0" applyFont="1" applyFill="1" applyBorder="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40" fillId="0" borderId="0" xfId="0" applyFont="1" applyFill="1" applyAlignment="1" applyProtection="1">
      <alignment vertical="center"/>
      <protection locked="0"/>
    </xf>
    <xf numFmtId="0" fontId="40" fillId="0" borderId="0" xfId="0" applyFont="1" applyFill="1" applyProtection="1">
      <protection locked="0"/>
    </xf>
    <xf numFmtId="0" fontId="0" fillId="0" borderId="77" xfId="0" applyFont="1" applyFill="1" applyBorder="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9" fontId="7" fillId="47" borderId="77" xfId="0" applyNumberFormat="1" applyFont="1" applyFill="1" applyBorder="1" applyAlignment="1" applyProtection="1">
      <alignment horizontal="center" vertical="center" wrapText="1"/>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textRotation="90" wrapText="1"/>
      <protection locked="0"/>
    </xf>
    <xf numFmtId="0" fontId="0" fillId="47" borderId="81" xfId="0" applyFont="1" applyFill="1" applyBorder="1" applyAlignment="1" applyProtection="1">
      <alignment horizontal="center" vertical="center" textRotation="90" wrapText="1"/>
      <protection locked="0"/>
    </xf>
    <xf numFmtId="0" fontId="0" fillId="47" borderId="83" xfId="0" applyFont="1" applyFill="1" applyBorder="1" applyAlignment="1" applyProtection="1">
      <alignment horizontal="center" vertical="center" textRotation="90" wrapText="1"/>
      <protection locked="0"/>
    </xf>
    <xf numFmtId="0" fontId="1" fillId="0" borderId="0" xfId="0" applyFont="1" applyFill="1" applyAlignment="1" applyProtection="1">
      <alignment horizontal="center" vertical="center" wrapText="1"/>
    </xf>
    <xf numFmtId="0" fontId="1" fillId="0" borderId="0" xfId="0" applyFont="1" applyAlignment="1" applyProtection="1">
      <alignment horizontal="center" vertical="center"/>
    </xf>
    <xf numFmtId="0" fontId="1" fillId="0" borderId="0" xfId="0" applyFont="1" applyAlignment="1" applyProtection="1">
      <alignment horizontal="center" vertical="center" wrapText="1"/>
    </xf>
    <xf numFmtId="0" fontId="4" fillId="39" borderId="108" xfId="0" applyFont="1" applyFill="1" applyBorder="1" applyAlignment="1" applyProtection="1">
      <alignment horizontal="center" vertical="center" wrapText="1"/>
    </xf>
    <xf numFmtId="0" fontId="4" fillId="49" borderId="108" xfId="0" applyFont="1" applyFill="1" applyBorder="1" applyAlignment="1" applyProtection="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pplyProtection="1">
      <alignment horizontal="center" vertical="center" wrapText="1" readingOrder="1"/>
    </xf>
    <xf numFmtId="0" fontId="51" fillId="0" borderId="65" xfId="0" applyFont="1" applyBorder="1" applyAlignment="1" applyProtection="1">
      <alignment horizontal="center" vertical="center" wrapText="1" readingOrder="1"/>
    </xf>
    <xf numFmtId="0" fontId="76" fillId="0" borderId="0" xfId="0" applyFont="1" applyAlignment="1" applyProtection="1">
      <alignment vertical="center"/>
    </xf>
    <xf numFmtId="0" fontId="77" fillId="0" borderId="0" xfId="0" applyFont="1" applyAlignment="1" applyProtection="1">
      <alignment horizontal="center" vertical="center"/>
    </xf>
    <xf numFmtId="3" fontId="76" fillId="0" borderId="0" xfId="0" applyNumberFormat="1" applyFont="1" applyProtection="1"/>
    <xf numFmtId="41" fontId="76" fillId="0" borderId="0" xfId="0" applyNumberFormat="1" applyFont="1" applyProtection="1"/>
    <xf numFmtId="0" fontId="77" fillId="0" borderId="0" xfId="0" applyFont="1" applyAlignment="1" applyProtection="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pplyProtection="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pplyProtection="1">
      <alignment horizontal="center" vertical="center" wrapText="1" readingOrder="1"/>
    </xf>
    <xf numFmtId="0" fontId="43" fillId="9" borderId="74" xfId="0" applyFont="1" applyFill="1" applyBorder="1" applyAlignment="1" applyProtection="1">
      <alignment horizontal="center" vertical="center" wrapText="1" readingOrder="1"/>
    </xf>
    <xf numFmtId="0" fontId="43" fillId="42" borderId="67" xfId="0" applyFont="1" applyFill="1" applyBorder="1" applyAlignment="1" applyProtection="1">
      <alignment horizontal="center" vertical="center" wrapText="1" readingOrder="1"/>
    </xf>
    <xf numFmtId="0" fontId="43" fillId="9" borderId="3" xfId="0" applyFont="1" applyFill="1" applyBorder="1" applyAlignment="1" applyProtection="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pplyProtection="1">
      <alignment vertical="center" wrapText="1"/>
    </xf>
    <xf numFmtId="0" fontId="58" fillId="0" borderId="0" xfId="0" applyFont="1" applyAlignment="1" applyProtection="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pplyProtection="1">
      <alignment horizontal="center" vertical="center" wrapText="1"/>
    </xf>
    <xf numFmtId="0" fontId="0" fillId="0" borderId="110" xfId="0" applyFont="1" applyBorder="1" applyAlignment="1" applyProtection="1">
      <alignment horizontal="center" vertical="center" wrapText="1"/>
    </xf>
    <xf numFmtId="0" fontId="69" fillId="0" borderId="0" xfId="0" applyFont="1" applyFill="1" applyProtection="1">
      <protection locked="0"/>
    </xf>
    <xf numFmtId="0" fontId="5" fillId="0" borderId="110" xfId="0" applyFont="1" applyFill="1" applyBorder="1" applyAlignment="1" applyProtection="1">
      <alignment horizontal="center"/>
    </xf>
    <xf numFmtId="0" fontId="7" fillId="0" borderId="110" xfId="0" applyFont="1" applyFill="1" applyBorder="1" applyAlignment="1" applyProtection="1">
      <alignment horizontal="center" vertical="center" wrapText="1" readingOrder="1"/>
    </xf>
    <xf numFmtId="0" fontId="0" fillId="0" borderId="77" xfId="0" applyFont="1" applyFill="1" applyBorder="1" applyAlignment="1" applyProtection="1">
      <alignment horizontal="center" vertical="center" wrapText="1"/>
      <protection locked="0"/>
    </xf>
    <xf numFmtId="0" fontId="5" fillId="0" borderId="77" xfId="0"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0" fontId="5" fillId="0" borderId="81" xfId="0" applyFont="1" applyFill="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ont="1" applyFill="1" applyBorder="1" applyAlignment="1" applyProtection="1">
      <alignment horizontal="center" vertical="center" textRotation="90" wrapText="1"/>
      <protection locked="0"/>
    </xf>
    <xf numFmtId="0" fontId="0" fillId="47" borderId="92" xfId="0" applyFont="1"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ont="1" applyFill="1" applyBorder="1" applyAlignment="1" applyProtection="1">
      <alignment horizontal="center" vertical="center" wrapText="1"/>
      <protection locked="0"/>
    </xf>
    <xf numFmtId="0" fontId="0" fillId="0" borderId="112" xfId="0" applyFont="1" applyFill="1" applyBorder="1" applyAlignment="1" applyProtection="1">
      <alignment horizontal="center" vertical="center" wrapText="1"/>
      <protection locked="0"/>
    </xf>
    <xf numFmtId="0" fontId="0" fillId="47" borderId="113" xfId="0" applyFont="1" applyFill="1" applyBorder="1" applyAlignment="1" applyProtection="1">
      <alignment horizontal="center" vertical="center" textRotation="90" wrapText="1"/>
      <protection locked="0"/>
    </xf>
    <xf numFmtId="0" fontId="0" fillId="0" borderId="113" xfId="0" applyFont="1" applyFill="1"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5" fillId="0" borderId="113" xfId="0" applyFont="1" applyFill="1" applyBorder="1" applyAlignment="1" applyProtection="1">
      <alignment horizontal="center" vertical="center" wrapText="1"/>
      <protection locked="0"/>
    </xf>
    <xf numFmtId="0" fontId="5" fillId="0" borderId="60" xfId="0" applyFont="1" applyFill="1" applyBorder="1" applyAlignment="1" applyProtection="1">
      <alignment horizontal="center" vertical="center" wrapText="1"/>
      <protection locked="0"/>
    </xf>
    <xf numFmtId="1" fontId="1" fillId="0" borderId="112" xfId="0" applyNumberFormat="1" applyFont="1" applyFill="1" applyBorder="1" applyAlignment="1" applyProtection="1">
      <alignment horizontal="center" vertical="center" wrapText="1"/>
    </xf>
    <xf numFmtId="0" fontId="0" fillId="47" borderId="112" xfId="0" applyFont="1" applyFill="1" applyBorder="1" applyAlignment="1" applyProtection="1">
      <alignment horizontal="center" vertical="center" textRotation="90" wrapText="1"/>
      <protection locked="0"/>
    </xf>
    <xf numFmtId="0" fontId="0" fillId="47" borderId="112" xfId="0" applyFont="1" applyFill="1" applyBorder="1" applyAlignment="1" applyProtection="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pplyProtection="1">
      <alignment horizontal="center" vertical="center" wrapText="1"/>
    </xf>
    <xf numFmtId="9" fontId="1" fillId="47" borderId="112" xfId="0" applyNumberFormat="1" applyFont="1" applyFill="1" applyBorder="1" applyAlignment="1" applyProtection="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Fill="1" applyBorder="1" applyAlignment="1" applyProtection="1">
      <alignment horizontal="center" vertical="center" wrapText="1"/>
    </xf>
    <xf numFmtId="0" fontId="0" fillId="47" borderId="113" xfId="0" applyFont="1" applyFill="1" applyBorder="1" applyAlignment="1" applyProtection="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pplyProtection="1">
      <alignment horizontal="center" vertical="center" wrapText="1"/>
    </xf>
    <xf numFmtId="9" fontId="1" fillId="47" borderId="113" xfId="0" applyNumberFormat="1" applyFont="1" applyFill="1" applyBorder="1" applyAlignment="1" applyProtection="1">
      <alignment horizontal="center" vertical="center"/>
    </xf>
    <xf numFmtId="1" fontId="1" fillId="0" borderId="114" xfId="0" applyNumberFormat="1" applyFont="1" applyFill="1" applyBorder="1" applyAlignment="1" applyProtection="1">
      <alignment horizontal="center" vertical="center" wrapText="1"/>
    </xf>
    <xf numFmtId="0" fontId="0" fillId="47" borderId="114" xfId="0" applyFont="1" applyFill="1" applyBorder="1" applyAlignment="1" applyProtection="1">
      <alignment horizontal="center" vertical="center" textRotation="90" wrapText="1"/>
      <protection locked="0"/>
    </xf>
    <xf numFmtId="0" fontId="0" fillId="47" borderId="114" xfId="0" applyFont="1" applyFill="1" applyBorder="1" applyAlignment="1" applyProtection="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pplyProtection="1">
      <alignment horizontal="center" vertical="center" wrapText="1"/>
    </xf>
    <xf numFmtId="9" fontId="1" fillId="47" borderId="114" xfId="0" applyNumberFormat="1" applyFont="1" applyFill="1" applyBorder="1" applyAlignment="1" applyProtection="1">
      <alignment horizontal="center" vertical="center"/>
    </xf>
    <xf numFmtId="0" fontId="5" fillId="47" borderId="114" xfId="0" applyFont="1" applyFill="1" applyBorder="1" applyAlignment="1" applyProtection="1">
      <alignment horizontal="center" vertical="center" textRotation="90"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Font="1" applyBorder="1" applyAlignment="1" applyProtection="1">
      <alignment horizontal="center"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0" fillId="0" borderId="113" xfId="0" applyFont="1" applyBorder="1" applyAlignment="1" applyProtection="1">
      <alignment horizontal="center" vertical="center"/>
      <protection locked="0"/>
    </xf>
    <xf numFmtId="0" fontId="5" fillId="0" borderId="113" xfId="0" applyFont="1" applyFill="1" applyBorder="1" applyAlignment="1" applyProtection="1">
      <alignment vertical="center" wrapText="1"/>
      <protection locked="0"/>
    </xf>
    <xf numFmtId="0" fontId="0" fillId="9" borderId="113" xfId="0" applyFont="1" applyFill="1" applyBorder="1" applyAlignment="1" applyProtection="1">
      <alignment vertical="center" wrapText="1"/>
      <protection locked="0"/>
    </xf>
    <xf numFmtId="0" fontId="0" fillId="0" borderId="113" xfId="0" applyFont="1" applyFill="1" applyBorder="1" applyAlignment="1" applyProtection="1">
      <alignment vertical="center" wrapText="1"/>
      <protection locked="0"/>
    </xf>
    <xf numFmtId="0" fontId="17" fillId="0" borderId="113" xfId="0" applyFont="1" applyBorder="1" applyAlignment="1">
      <alignment vertical="center" wrapText="1"/>
    </xf>
    <xf numFmtId="0" fontId="17" fillId="0" borderId="113" xfId="0" applyFont="1" applyFill="1" applyBorder="1" applyAlignment="1">
      <alignment horizontal="left" vertical="center" wrapText="1"/>
    </xf>
    <xf numFmtId="0" fontId="17" fillId="0" borderId="113" xfId="0" applyFont="1" applyFill="1" applyBorder="1" applyAlignment="1">
      <alignment horizontal="left" wrapText="1"/>
    </xf>
    <xf numFmtId="0" fontId="17" fillId="0" borderId="113" xfId="0" applyFont="1" applyFill="1" applyBorder="1" applyAlignment="1">
      <alignment vertical="center"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Fill="1" applyBorder="1" applyAlignment="1" applyProtection="1">
      <alignment vertical="center" wrapText="1"/>
      <protection locked="0"/>
    </xf>
    <xf numFmtId="0" fontId="17" fillId="0" borderId="113" xfId="0" applyFont="1" applyFill="1" applyBorder="1" applyAlignment="1">
      <alignment horizontal="left"/>
    </xf>
    <xf numFmtId="0" fontId="17" fillId="0" borderId="113" xfId="0" applyFont="1" applyFill="1" applyBorder="1" applyAlignment="1">
      <alignment wrapText="1"/>
    </xf>
    <xf numFmtId="0" fontId="37" fillId="0" borderId="113" xfId="0" applyFont="1" applyFill="1" applyBorder="1" applyAlignment="1">
      <alignment wrapText="1"/>
    </xf>
    <xf numFmtId="0" fontId="0" fillId="0" borderId="113" xfId="0" applyFont="1" applyFill="1" applyBorder="1" applyAlignment="1" applyProtection="1">
      <alignment wrapText="1"/>
      <protection locked="0"/>
    </xf>
    <xf numFmtId="0" fontId="37" fillId="0" borderId="113" xfId="0" applyFont="1" applyBorder="1" applyAlignment="1">
      <alignment vertical="center" wrapText="1"/>
    </xf>
    <xf numFmtId="0" fontId="37" fillId="0" borderId="0" xfId="0" applyFont="1" applyAlignment="1" applyProtection="1">
      <alignment horizontal="center" vertical="center" wrapText="1"/>
      <protection locked="0"/>
    </xf>
    <xf numFmtId="16" fontId="0" fillId="0" borderId="0" xfId="0" applyNumberFormat="1"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0" fillId="0" borderId="112" xfId="0" applyFont="1" applyFill="1" applyBorder="1" applyAlignment="1" applyProtection="1">
      <alignment horizontal="center" vertical="center" wrapText="1"/>
      <protection locked="0"/>
    </xf>
    <xf numFmtId="0" fontId="39" fillId="0" borderId="0" xfId="0" applyFont="1" applyAlignment="1" applyProtection="1">
      <alignment wrapText="1"/>
    </xf>
    <xf numFmtId="0" fontId="39" fillId="0" borderId="0" xfId="0" applyFont="1" applyAlignment="1" applyProtection="1">
      <alignment horizontal="justify"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Font="1" applyBorder="1" applyProtection="1">
      <protection locked="0"/>
    </xf>
    <xf numFmtId="0" fontId="0" fillId="0" borderId="26" xfId="0" applyFont="1" applyBorder="1" applyAlignment="1" applyProtection="1">
      <alignment horizontal="center" vertical="center"/>
      <protection locked="0"/>
    </xf>
    <xf numFmtId="0" fontId="5" fillId="0" borderId="119" xfId="0" applyFont="1" applyFill="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5" fillId="0" borderId="119" xfId="0" applyFont="1" applyBorder="1" applyAlignment="1" applyProtection="1">
      <alignment horizontal="center" vertical="center" wrapText="1"/>
      <protection locked="0"/>
    </xf>
    <xf numFmtId="0" fontId="0" fillId="0" borderId="119" xfId="0" applyFont="1" applyFill="1" applyBorder="1" applyAlignment="1" applyProtection="1">
      <alignment horizontal="center" vertical="center" wrapText="1"/>
      <protection locked="0"/>
    </xf>
    <xf numFmtId="0" fontId="0" fillId="0" borderId="119" xfId="0" applyFont="1" applyBorder="1" applyAlignment="1" applyProtection="1">
      <alignment horizontal="center" vertical="center" wrapText="1"/>
      <protection locked="0"/>
    </xf>
    <xf numFmtId="0" fontId="0" fillId="0" borderId="119" xfId="0" applyFont="1" applyBorder="1" applyAlignment="1" applyProtection="1">
      <alignment vertical="center" wrapText="1"/>
      <protection locked="0"/>
    </xf>
    <xf numFmtId="0" fontId="0" fillId="0" borderId="77" xfId="0" applyBorder="1" applyAlignment="1" applyProtection="1">
      <alignment horizontal="center" vertical="center" wrapText="1"/>
      <protection locked="0"/>
    </xf>
    <xf numFmtId="0" fontId="0" fillId="9" borderId="0" xfId="0" applyFill="1"/>
    <xf numFmtId="0" fontId="0" fillId="9" borderId="0" xfId="0" applyFill="1" applyAlignment="1"/>
    <xf numFmtId="0" fontId="0" fillId="0" borderId="77" xfId="0" applyFont="1" applyFill="1" applyBorder="1" applyAlignment="1" applyProtection="1">
      <alignment horizontal="center" vertical="center" wrapText="1"/>
      <protection locked="0"/>
    </xf>
    <xf numFmtId="0" fontId="5" fillId="0" borderId="77" xfId="0" applyFont="1" applyFill="1" applyBorder="1" applyAlignment="1" applyProtection="1">
      <alignment horizontal="center" vertical="center" wrapText="1"/>
      <protection locked="0"/>
    </xf>
    <xf numFmtId="0" fontId="0" fillId="0" borderId="114"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left" vertical="center" wrapText="1"/>
      <protection locked="0"/>
    </xf>
    <xf numFmtId="0" fontId="36" fillId="2" borderId="11" xfId="0" applyFont="1" applyFill="1" applyBorder="1" applyAlignment="1" applyProtection="1">
      <alignment horizontal="center" wrapText="1"/>
    </xf>
    <xf numFmtId="0" fontId="36" fillId="2" borderId="16" xfId="0" applyFont="1" applyFill="1" applyBorder="1" applyAlignment="1" applyProtection="1">
      <alignment horizontal="center" wrapText="1"/>
    </xf>
    <xf numFmtId="0" fontId="36" fillId="2" borderId="4" xfId="0" applyFont="1" applyFill="1" applyBorder="1" applyAlignment="1" applyProtection="1">
      <alignment horizontal="center" vertical="center" wrapText="1"/>
    </xf>
    <xf numFmtId="0" fontId="36" fillId="2" borderId="5" xfId="0" applyFont="1" applyFill="1" applyBorder="1" applyAlignment="1" applyProtection="1">
      <alignment horizontal="center" vertical="center" wrapText="1"/>
    </xf>
    <xf numFmtId="0" fontId="46" fillId="47" borderId="4" xfId="0" applyFont="1" applyFill="1" applyBorder="1" applyAlignment="1" applyProtection="1">
      <alignment horizontal="center" vertical="center" wrapText="1"/>
    </xf>
    <xf numFmtId="0" fontId="46" fillId="47" borderId="6" xfId="0" applyFont="1" applyFill="1" applyBorder="1" applyAlignment="1" applyProtection="1">
      <alignment horizontal="center" vertical="center" wrapText="1"/>
    </xf>
    <xf numFmtId="0" fontId="0" fillId="0" borderId="0" xfId="0" applyFont="1" applyAlignment="1" applyProtection="1">
      <alignment horizontal="center"/>
      <protection locked="0"/>
    </xf>
    <xf numFmtId="0" fontId="0" fillId="0" borderId="12" xfId="0" applyFont="1" applyBorder="1" applyAlignment="1" applyProtection="1">
      <alignment horizontal="center"/>
      <protection locked="0"/>
    </xf>
    <xf numFmtId="0" fontId="38" fillId="2" borderId="4" xfId="0" applyFont="1" applyFill="1" applyBorder="1" applyAlignment="1" applyProtection="1">
      <alignment horizontal="center"/>
    </xf>
    <xf numFmtId="0" fontId="38" fillId="2" borderId="5" xfId="0" applyFont="1" applyFill="1" applyBorder="1" applyAlignment="1" applyProtection="1">
      <alignment horizontal="center"/>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36" fillId="2" borderId="4" xfId="0" applyFont="1" applyFill="1" applyBorder="1" applyAlignment="1" applyProtection="1">
      <alignment horizontal="center" wrapText="1"/>
    </xf>
    <xf numFmtId="0" fontId="0" fillId="0" borderId="6" xfId="0" applyBorder="1" applyAlignment="1" applyProtection="1">
      <alignment horizontal="center" wrapText="1"/>
    </xf>
    <xf numFmtId="0" fontId="38" fillId="39" borderId="7" xfId="0" applyFont="1" applyFill="1" applyBorder="1" applyAlignment="1" applyProtection="1">
      <alignment horizontal="center" vertical="center" wrapText="1"/>
    </xf>
    <xf numFmtId="0" fontId="38" fillId="39" borderId="0" xfId="0" applyFont="1" applyFill="1" applyBorder="1" applyAlignment="1" applyProtection="1">
      <alignment horizontal="center" vertical="center" wrapText="1"/>
    </xf>
    <xf numFmtId="0" fontId="1" fillId="0" borderId="0" xfId="0" applyFont="1" applyAlignment="1" applyProtection="1">
      <alignment horizontal="center" vertical="center"/>
    </xf>
    <xf numFmtId="0" fontId="5" fillId="0" borderId="61"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wrapText="1"/>
      <protection locked="0"/>
    </xf>
    <xf numFmtId="0" fontId="5" fillId="0" borderId="63" xfId="0" applyFont="1" applyFill="1" applyBorder="1" applyAlignment="1" applyProtection="1">
      <alignment horizontal="center" vertical="center" wrapText="1"/>
      <protection locked="0"/>
    </xf>
    <xf numFmtId="0" fontId="0" fillId="0" borderId="61" xfId="0" applyFont="1" applyBorder="1" applyAlignment="1" applyProtection="1">
      <alignment horizontal="center" vertical="center"/>
      <protection locked="0"/>
    </xf>
    <xf numFmtId="0" fontId="0" fillId="0" borderId="63" xfId="0" applyFont="1" applyBorder="1" applyAlignment="1" applyProtection="1">
      <alignment horizontal="center" vertical="center"/>
      <protection locked="0"/>
    </xf>
    <xf numFmtId="0" fontId="1" fillId="0" borderId="61" xfId="0" applyFont="1" applyFill="1" applyBorder="1" applyAlignment="1" applyProtection="1">
      <alignment horizontal="center" vertical="center"/>
      <protection locked="0"/>
    </xf>
    <xf numFmtId="0" fontId="0" fillId="0" borderId="62"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1" fillId="45" borderId="0" xfId="0" applyFont="1" applyFill="1" applyAlignment="1" applyProtection="1">
      <alignment horizontal="center" vertical="center" wrapText="1"/>
    </xf>
    <xf numFmtId="0" fontId="1" fillId="0" borderId="0" xfId="0" applyFont="1" applyFill="1" applyAlignment="1" applyProtection="1">
      <alignment horizontal="center" vertical="center" wrapText="1"/>
    </xf>
    <xf numFmtId="0" fontId="0" fillId="0" borderId="61" xfId="0" applyFont="1" applyBorder="1" applyAlignment="1" applyProtection="1">
      <alignment horizontal="center" vertical="center" wrapText="1"/>
      <protection locked="0"/>
    </xf>
    <xf numFmtId="0" fontId="0" fillId="0" borderId="63" xfId="0" applyFont="1" applyBorder="1" applyAlignment="1" applyProtection="1">
      <alignment horizontal="center" vertical="center" wrapText="1"/>
      <protection locked="0"/>
    </xf>
    <xf numFmtId="0" fontId="7" fillId="0" borderId="61" xfId="0" applyFont="1" applyFill="1" applyBorder="1" applyAlignment="1" applyProtection="1">
      <alignment horizontal="center" vertical="center" wrapText="1"/>
      <protection locked="0"/>
    </xf>
    <xf numFmtId="0" fontId="5" fillId="0" borderId="62" xfId="0" applyFont="1" applyFill="1" applyBorder="1" applyAlignment="1" applyProtection="1">
      <alignment horizontal="center" vertical="center"/>
      <protection locked="0"/>
    </xf>
    <xf numFmtId="0" fontId="5" fillId="0" borderId="63" xfId="0" applyFont="1" applyFill="1" applyBorder="1" applyAlignment="1" applyProtection="1">
      <alignment horizontal="center" vertical="center"/>
      <protection locked="0"/>
    </xf>
    <xf numFmtId="0" fontId="68" fillId="0" borderId="32" xfId="0" applyFont="1" applyFill="1" applyBorder="1" applyAlignment="1" applyProtection="1">
      <alignment horizontal="center" vertical="center"/>
      <protection locked="0"/>
    </xf>
    <xf numFmtId="0" fontId="1" fillId="0" borderId="0" xfId="0" applyFont="1" applyAlignment="1" applyProtection="1">
      <alignment horizontal="center" vertical="center" wrapText="1"/>
    </xf>
    <xf numFmtId="0" fontId="5" fillId="0" borderId="61"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63" xfId="0" applyFont="1" applyFill="1" applyBorder="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0" fontId="0" fillId="0" borderId="75" xfId="0" applyFont="1" applyFill="1" applyBorder="1" applyAlignment="1" applyProtection="1">
      <alignment horizontal="center" vertical="center" wrapText="1"/>
      <protection locked="0"/>
    </xf>
    <xf numFmtId="0" fontId="0" fillId="0" borderId="77" xfId="0" applyFont="1" applyFill="1" applyBorder="1" applyAlignment="1" applyProtection="1">
      <alignment horizontal="center" vertical="center" wrapText="1"/>
      <protection locked="0"/>
    </xf>
    <xf numFmtId="0" fontId="0" fillId="0" borderId="81" xfId="0" applyFont="1" applyFill="1" applyBorder="1" applyAlignment="1" applyProtection="1">
      <alignment horizontal="center" vertical="center" wrapText="1"/>
      <protection locked="0"/>
    </xf>
    <xf numFmtId="0" fontId="0" fillId="0" borderId="83" xfId="0" applyFont="1" applyFill="1" applyBorder="1" applyAlignment="1" applyProtection="1">
      <alignment horizontal="center" vertical="center" wrapText="1"/>
      <protection locked="0"/>
    </xf>
    <xf numFmtId="9" fontId="0" fillId="0" borderId="77" xfId="0" applyNumberFormat="1" applyFont="1" applyFill="1" applyBorder="1" applyAlignment="1" applyProtection="1">
      <alignment horizontal="center" vertical="center" wrapText="1"/>
      <protection locked="0"/>
    </xf>
    <xf numFmtId="9" fontId="0" fillId="0" borderId="81" xfId="0" applyNumberFormat="1" applyFont="1" applyFill="1" applyBorder="1" applyAlignment="1" applyProtection="1">
      <alignment horizontal="center" vertical="center" wrapText="1"/>
      <protection locked="0"/>
    </xf>
    <xf numFmtId="9" fontId="0" fillId="0" borderId="83" xfId="0" applyNumberFormat="1" applyFont="1" applyFill="1" applyBorder="1" applyAlignment="1" applyProtection="1">
      <alignment horizontal="center" vertical="center" wrapText="1"/>
      <protection locked="0"/>
    </xf>
    <xf numFmtId="0" fontId="5" fillId="47" borderId="77" xfId="0" applyFont="1" applyFill="1" applyBorder="1" applyAlignment="1" applyProtection="1">
      <alignment horizontal="center" vertical="center" wrapText="1"/>
    </xf>
    <xf numFmtId="0" fontId="5" fillId="47" borderId="81" xfId="0" applyFont="1" applyFill="1" applyBorder="1" applyAlignment="1" applyProtection="1">
      <alignment horizontal="center" vertical="center" wrapText="1"/>
    </xf>
    <xf numFmtId="0" fontId="5" fillId="47" borderId="83" xfId="0" applyFont="1" applyFill="1" applyBorder="1" applyAlignment="1" applyProtection="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Font="1" applyFill="1" applyBorder="1" applyAlignment="1" applyProtection="1">
      <alignment horizontal="center" vertical="center" wrapText="1"/>
      <protection locked="0"/>
    </xf>
    <xf numFmtId="14" fontId="0" fillId="0" borderId="81" xfId="0" applyNumberFormat="1" applyFont="1" applyFill="1" applyBorder="1" applyAlignment="1" applyProtection="1">
      <alignment horizontal="center" vertical="center" wrapText="1"/>
      <protection locked="0"/>
    </xf>
    <xf numFmtId="14" fontId="0" fillId="0" borderId="83" xfId="0" applyNumberFormat="1" applyFont="1" applyFill="1" applyBorder="1" applyAlignment="1" applyProtection="1">
      <alignment horizontal="center" vertical="center" wrapText="1"/>
      <protection locked="0"/>
    </xf>
    <xf numFmtId="0" fontId="5" fillId="0" borderId="77" xfId="0" applyFont="1" applyFill="1" applyBorder="1" applyAlignment="1" applyProtection="1">
      <alignment horizontal="center" vertical="center" wrapText="1"/>
      <protection locked="0"/>
    </xf>
    <xf numFmtId="0" fontId="5" fillId="0" borderId="81" xfId="0" applyFont="1" applyFill="1" applyBorder="1" applyAlignment="1" applyProtection="1">
      <alignment horizontal="center" vertical="center" wrapText="1"/>
      <protection locked="0"/>
    </xf>
    <xf numFmtId="0" fontId="5" fillId="0" borderId="83" xfId="0" applyFont="1" applyFill="1" applyBorder="1" applyAlignment="1" applyProtection="1">
      <alignment horizontal="center" vertical="center" wrapText="1"/>
      <protection locked="0"/>
    </xf>
    <xf numFmtId="9" fontId="5" fillId="0" borderId="77" xfId="0" applyNumberFormat="1" applyFont="1" applyFill="1" applyBorder="1" applyAlignment="1" applyProtection="1">
      <alignment horizontal="center" vertical="center" wrapText="1"/>
      <protection locked="0"/>
    </xf>
    <xf numFmtId="9" fontId="5" fillId="0" borderId="81" xfId="0" applyNumberFormat="1" applyFont="1" applyFill="1" applyBorder="1" applyAlignment="1" applyProtection="1">
      <alignment horizontal="center" vertical="center" wrapText="1"/>
      <protection locked="0"/>
    </xf>
    <xf numFmtId="9" fontId="5" fillId="0" borderId="83" xfId="0" applyNumberFormat="1" applyFont="1" applyFill="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Fill="1" applyBorder="1" applyAlignment="1" applyProtection="1">
      <alignment horizontal="center" vertical="center" wrapText="1"/>
      <protection locked="0"/>
    </xf>
    <xf numFmtId="0" fontId="7" fillId="0" borderId="81" xfId="0" applyFont="1" applyFill="1" applyBorder="1" applyAlignment="1" applyProtection="1">
      <alignment horizontal="center" vertical="center" wrapText="1"/>
      <protection locked="0"/>
    </xf>
    <xf numFmtId="0" fontId="7" fillId="0" borderId="83" xfId="0" applyFont="1" applyFill="1" applyBorder="1" applyAlignment="1" applyProtection="1">
      <alignment horizontal="center" vertical="center" wrapText="1"/>
      <protection locked="0"/>
    </xf>
    <xf numFmtId="0" fontId="1" fillId="47" borderId="77" xfId="0" applyFont="1" applyFill="1" applyBorder="1" applyAlignment="1" applyProtection="1">
      <alignment horizontal="center" vertical="center" wrapText="1"/>
    </xf>
    <xf numFmtId="0" fontId="1" fillId="47" borderId="81" xfId="0" applyFont="1" applyFill="1" applyBorder="1" applyAlignment="1" applyProtection="1">
      <alignment horizontal="center" vertical="center" wrapText="1"/>
    </xf>
    <xf numFmtId="0" fontId="1" fillId="47" borderId="83" xfId="0" applyFont="1" applyFill="1" applyBorder="1" applyAlignment="1" applyProtection="1">
      <alignment horizontal="center" vertical="center" wrapText="1"/>
    </xf>
    <xf numFmtId="0" fontId="0" fillId="47" borderId="93" xfId="0" applyFont="1" applyFill="1" applyBorder="1" applyAlignment="1" applyProtection="1">
      <alignment horizontal="center" vertical="center" wrapText="1"/>
      <protection locked="0"/>
    </xf>
    <xf numFmtId="0" fontId="0" fillId="47" borderId="8" xfId="0" applyFont="1" applyFill="1" applyBorder="1" applyAlignment="1" applyProtection="1">
      <alignment horizontal="center" vertical="center" wrapText="1"/>
      <protection locked="0"/>
    </xf>
    <xf numFmtId="0" fontId="0" fillId="47" borderId="94" xfId="0" applyFont="1" applyFill="1" applyBorder="1" applyAlignment="1" applyProtection="1">
      <alignment horizontal="center" vertical="center" wrapText="1"/>
      <protection locked="0"/>
    </xf>
    <xf numFmtId="0" fontId="5" fillId="47" borderId="93" xfId="0" applyFont="1" applyFill="1" applyBorder="1" applyAlignment="1" applyProtection="1">
      <alignment horizontal="center" vertical="center" wrapText="1"/>
    </xf>
    <xf numFmtId="0" fontId="5" fillId="47" borderId="8" xfId="0" applyFont="1" applyFill="1" applyBorder="1" applyAlignment="1" applyProtection="1">
      <alignment horizontal="center" vertical="center" wrapText="1"/>
    </xf>
    <xf numFmtId="0" fontId="5" fillId="47" borderId="94" xfId="0" applyFont="1" applyFill="1" applyBorder="1" applyAlignment="1" applyProtection="1">
      <alignment horizontal="center" vertical="center" wrapText="1"/>
    </xf>
    <xf numFmtId="0" fontId="0" fillId="47" borderId="77" xfId="0" applyFont="1" applyFill="1" applyBorder="1" applyAlignment="1" applyProtection="1">
      <alignment horizontal="center" vertical="center" wrapText="1"/>
    </xf>
    <xf numFmtId="0" fontId="0" fillId="47" borderId="81" xfId="0" applyFont="1" applyFill="1" applyBorder="1" applyAlignment="1" applyProtection="1">
      <alignment horizontal="center" vertical="center" wrapText="1"/>
    </xf>
    <xf numFmtId="0" fontId="0" fillId="47" borderId="83" xfId="0" applyFont="1" applyFill="1" applyBorder="1" applyAlignment="1" applyProtection="1">
      <alignment horizontal="center" vertical="center" wrapText="1"/>
    </xf>
    <xf numFmtId="9" fontId="7" fillId="47" borderId="77" xfId="0" applyNumberFormat="1" applyFont="1" applyFill="1" applyBorder="1" applyAlignment="1" applyProtection="1">
      <alignment horizontal="center" vertical="center" wrapText="1"/>
    </xf>
    <xf numFmtId="0" fontId="7" fillId="47" borderId="81" xfId="0" applyFont="1" applyFill="1" applyBorder="1" applyAlignment="1" applyProtection="1">
      <alignment horizontal="center" vertical="center" wrapText="1"/>
    </xf>
    <xf numFmtId="0" fontId="7" fillId="47" borderId="83" xfId="0" applyFont="1" applyFill="1" applyBorder="1" applyAlignment="1" applyProtection="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ont="1" applyFill="1" applyBorder="1" applyAlignment="1" applyProtection="1">
      <alignment horizontal="center" vertical="center" wrapText="1"/>
    </xf>
    <xf numFmtId="0" fontId="0" fillId="0" borderId="112" xfId="0" applyFont="1" applyFill="1" applyBorder="1" applyAlignment="1" applyProtection="1">
      <alignment horizontal="center" vertical="center" wrapText="1"/>
      <protection locked="0"/>
    </xf>
    <xf numFmtId="0" fontId="0" fillId="0" borderId="113" xfId="0" applyFont="1" applyFill="1" applyBorder="1" applyAlignment="1" applyProtection="1">
      <alignment horizontal="center" vertical="center" wrapText="1"/>
      <protection locked="0"/>
    </xf>
    <xf numFmtId="0" fontId="0" fillId="0" borderId="114" xfId="0" applyFont="1" applyFill="1" applyBorder="1" applyAlignment="1" applyProtection="1">
      <alignment horizontal="center" vertical="center" wrapText="1"/>
      <protection locked="0"/>
    </xf>
    <xf numFmtId="0" fontId="5" fillId="47" borderId="113" xfId="0" applyFont="1" applyFill="1" applyBorder="1" applyAlignment="1" applyProtection="1">
      <alignment horizontal="center" vertical="center" wrapText="1"/>
    </xf>
    <xf numFmtId="0" fontId="5" fillId="47" borderId="114" xfId="0" applyFont="1" applyFill="1" applyBorder="1" applyAlignment="1" applyProtection="1">
      <alignment horizontal="center" vertical="center" wrapText="1"/>
    </xf>
    <xf numFmtId="0" fontId="5" fillId="47" borderId="112" xfId="0" applyFont="1" applyFill="1" applyBorder="1" applyAlignment="1" applyProtection="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9" fontId="5" fillId="0" borderId="113" xfId="0" applyNumberFormat="1" applyFont="1" applyFill="1" applyBorder="1" applyAlignment="1" applyProtection="1">
      <alignment horizontal="center" vertical="center" wrapText="1"/>
      <protection locked="0"/>
    </xf>
    <xf numFmtId="9" fontId="5" fillId="0" borderId="114" xfId="0" applyNumberFormat="1"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xf>
    <xf numFmtId="0" fontId="7" fillId="47" borderId="114" xfId="0" applyFont="1" applyFill="1" applyBorder="1" applyAlignment="1" applyProtection="1">
      <alignment horizontal="center" vertical="center" wrapText="1"/>
    </xf>
    <xf numFmtId="0" fontId="0" fillId="0" borderId="117" xfId="0" applyFont="1" applyFill="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77" xfId="0" applyFont="1" applyBorder="1" applyAlignment="1" applyProtection="1">
      <alignment horizontal="center" vertical="center" wrapText="1"/>
      <protection locked="0"/>
    </xf>
    <xf numFmtId="0" fontId="0" fillId="0" borderId="81" xfId="0" applyFont="1" applyBorder="1" applyAlignment="1" applyProtection="1">
      <alignment horizontal="center" vertical="center" wrapText="1"/>
      <protection locked="0"/>
    </xf>
    <xf numFmtId="0" fontId="0" fillId="0" borderId="83" xfId="0" applyFont="1" applyBorder="1" applyAlignment="1" applyProtection="1">
      <alignment horizontal="center" vertical="center" wrapText="1"/>
      <protection locked="0"/>
    </xf>
    <xf numFmtId="9" fontId="0" fillId="0" borderId="112" xfId="0" applyNumberFormat="1" applyFont="1" applyFill="1" applyBorder="1" applyAlignment="1" applyProtection="1">
      <alignment horizontal="center" vertical="center" wrapText="1"/>
      <protection locked="0"/>
    </xf>
    <xf numFmtId="0" fontId="5" fillId="0" borderId="110" xfId="0" applyFont="1" applyFill="1" applyBorder="1" applyAlignment="1" applyProtection="1">
      <alignment horizontal="center" vertical="center" wrapText="1"/>
      <protection locked="0"/>
    </xf>
    <xf numFmtId="0" fontId="5" fillId="0" borderId="92" xfId="0" applyFont="1" applyFill="1" applyBorder="1" applyAlignment="1" applyProtection="1">
      <alignment horizontal="center" vertical="center" wrapText="1"/>
      <protection locked="0"/>
    </xf>
    <xf numFmtId="0" fontId="4" fillId="16" borderId="97" xfId="0" applyFont="1" applyFill="1" applyBorder="1" applyAlignment="1" applyProtection="1">
      <alignment horizontal="center" vertical="center" wrapText="1"/>
    </xf>
    <xf numFmtId="0" fontId="4" fillId="16" borderId="98" xfId="0" applyFont="1" applyFill="1" applyBorder="1" applyAlignment="1" applyProtection="1">
      <alignment horizontal="center" vertical="center" wrapText="1"/>
    </xf>
    <xf numFmtId="0" fontId="4" fillId="12"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wrapText="1"/>
    </xf>
    <xf numFmtId="0" fontId="4" fillId="10" borderId="80" xfId="0" applyFont="1" applyFill="1" applyBorder="1" applyAlignment="1" applyProtection="1">
      <alignment horizontal="center" vertical="center" textRotation="90" wrapText="1"/>
    </xf>
    <xf numFmtId="0" fontId="55" fillId="13" borderId="1" xfId="0" applyFont="1" applyFill="1" applyBorder="1" applyAlignment="1" applyProtection="1">
      <alignment horizontal="center" vertical="center" wrapText="1"/>
    </xf>
    <xf numFmtId="0" fontId="4" fillId="39" borderId="4" xfId="0" applyFont="1" applyFill="1" applyBorder="1" applyAlignment="1" applyProtection="1">
      <alignment horizontal="center" vertical="center" wrapText="1"/>
    </xf>
    <xf numFmtId="0" fontId="4" fillId="39" borderId="6" xfId="0" applyFont="1" applyFill="1" applyBorder="1" applyAlignment="1" applyProtection="1">
      <alignment horizontal="center" vertical="center" wrapText="1"/>
    </xf>
    <xf numFmtId="0" fontId="4" fillId="12" borderId="1" xfId="0" applyFont="1" applyFill="1" applyBorder="1" applyAlignment="1" applyProtection="1">
      <alignment horizontal="center" vertical="center" wrapText="1"/>
    </xf>
    <xf numFmtId="0" fontId="4" fillId="10" borderId="8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0" fontId="4" fillId="13" borderId="2" xfId="0" applyFont="1" applyFill="1" applyBorder="1" applyAlignment="1" applyProtection="1">
      <alignment horizontal="center" vertical="center" wrapText="1"/>
    </xf>
    <xf numFmtId="0" fontId="4" fillId="10" borderId="4" xfId="0" applyFont="1" applyFill="1" applyBorder="1" applyAlignment="1" applyProtection="1">
      <alignment horizontal="center" vertical="center" wrapText="1"/>
    </xf>
    <xf numFmtId="0" fontId="4" fillId="10" borderId="5" xfId="0" applyFont="1" applyFill="1" applyBorder="1" applyAlignment="1" applyProtection="1">
      <alignment horizontal="center" vertical="center" wrapText="1"/>
    </xf>
    <xf numFmtId="0" fontId="55" fillId="16" borderId="12" xfId="0" applyFont="1" applyFill="1" applyBorder="1" applyAlignment="1" applyProtection="1">
      <alignment horizontal="center" vertical="center" wrapText="1"/>
    </xf>
    <xf numFmtId="0" fontId="55" fillId="16" borderId="16" xfId="0" applyFont="1" applyFill="1" applyBorder="1" applyAlignment="1" applyProtection="1">
      <alignment horizontal="center" vertical="center" wrapText="1"/>
    </xf>
    <xf numFmtId="0" fontId="55" fillId="39" borderId="85" xfId="0" applyFont="1" applyFill="1" applyBorder="1" applyAlignment="1" applyProtection="1">
      <alignment horizontal="center" vertical="center" wrapText="1"/>
    </xf>
    <xf numFmtId="0" fontId="55" fillId="39" borderId="84" xfId="0" applyFont="1" applyFill="1" applyBorder="1" applyAlignment="1" applyProtection="1">
      <alignment horizontal="center" vertical="center" wrapText="1"/>
    </xf>
    <xf numFmtId="0" fontId="55" fillId="39" borderId="103" xfId="0" applyFont="1" applyFill="1" applyBorder="1" applyAlignment="1" applyProtection="1">
      <alignment horizontal="center" vertical="center" wrapText="1"/>
    </xf>
    <xf numFmtId="0" fontId="55" fillId="39" borderId="89" xfId="0" applyFont="1" applyFill="1" applyBorder="1" applyAlignment="1" applyProtection="1">
      <alignment horizontal="center" vertical="center" wrapText="1"/>
    </xf>
    <xf numFmtId="0" fontId="55" fillId="12" borderId="1" xfId="0" applyFont="1" applyFill="1" applyBorder="1" applyAlignment="1" applyProtection="1">
      <alignment horizontal="center" vertical="center" wrapText="1"/>
    </xf>
    <xf numFmtId="0" fontId="4" fillId="16" borderId="85" xfId="0" applyFont="1" applyFill="1" applyBorder="1" applyAlignment="1" applyProtection="1">
      <alignment horizontal="center" vertical="center" wrapText="1"/>
    </xf>
    <xf numFmtId="0" fontId="4" fillId="16" borderId="84" xfId="0" applyFont="1" applyFill="1" applyBorder="1" applyAlignment="1" applyProtection="1">
      <alignment horizontal="center" vertical="center" wrapText="1"/>
    </xf>
    <xf numFmtId="0" fontId="4" fillId="16" borderId="81" xfId="0" applyFont="1" applyFill="1" applyBorder="1" applyAlignment="1" applyProtection="1">
      <alignment horizontal="center" vertical="center" wrapText="1"/>
    </xf>
    <xf numFmtId="0" fontId="55" fillId="10" borderId="4" xfId="0" applyFont="1" applyFill="1" applyBorder="1" applyAlignment="1" applyProtection="1">
      <alignment horizontal="center" vertical="center" wrapText="1"/>
    </xf>
    <xf numFmtId="0" fontId="55" fillId="10" borderId="5" xfId="0" applyFont="1" applyFill="1" applyBorder="1" applyAlignment="1" applyProtection="1">
      <alignment horizontal="center" vertical="center" wrapText="1"/>
    </xf>
    <xf numFmtId="0" fontId="55" fillId="10" borderId="84" xfId="0" applyFont="1" applyFill="1" applyBorder="1" applyAlignment="1" applyProtection="1">
      <alignment horizontal="center" vertical="center" wrapText="1"/>
    </xf>
    <xf numFmtId="0" fontId="62" fillId="46" borderId="9" xfId="0" applyFont="1" applyFill="1" applyBorder="1" applyAlignment="1" applyProtection="1">
      <alignment horizontal="center" vertical="center" wrapText="1"/>
    </xf>
    <xf numFmtId="0" fontId="62" fillId="46" borderId="10" xfId="0" applyFont="1" applyFill="1" applyBorder="1" applyAlignment="1" applyProtection="1">
      <alignment horizontal="center" vertical="center" wrapText="1"/>
    </xf>
    <xf numFmtId="0" fontId="62" fillId="46" borderId="28" xfId="0" applyFont="1" applyFill="1" applyBorder="1" applyAlignment="1" applyProtection="1">
      <alignment horizontal="center" vertical="center" wrapText="1"/>
    </xf>
    <xf numFmtId="0" fontId="62" fillId="46" borderId="11" xfId="0" applyFont="1" applyFill="1" applyBorder="1" applyAlignment="1" applyProtection="1">
      <alignment horizontal="center" vertical="center" wrapText="1"/>
    </xf>
    <xf numFmtId="0" fontId="62" fillId="46" borderId="12" xfId="0" applyFont="1" applyFill="1" applyBorder="1" applyAlignment="1" applyProtection="1">
      <alignment horizontal="center" vertical="center" wrapText="1"/>
    </xf>
    <xf numFmtId="0" fontId="62" fillId="46" borderId="16" xfId="0" applyFont="1" applyFill="1" applyBorder="1" applyAlignment="1" applyProtection="1">
      <alignment horizontal="center" vertical="center" wrapText="1"/>
    </xf>
    <xf numFmtId="0" fontId="4" fillId="13" borderId="2" xfId="0" applyFont="1" applyFill="1" applyBorder="1" applyAlignment="1" applyProtection="1">
      <alignment horizontal="center" vertical="center"/>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pplyProtection="1">
      <alignment horizontal="center" vertical="center" wrapText="1"/>
    </xf>
    <xf numFmtId="0" fontId="0" fillId="0" borderId="118" xfId="0" applyFont="1" applyFill="1" applyBorder="1" applyAlignment="1" applyProtection="1">
      <alignment horizontal="center" vertical="center" wrapText="1"/>
      <protection locked="0"/>
    </xf>
    <xf numFmtId="9" fontId="0" fillId="0" borderId="113" xfId="0" applyNumberFormat="1" applyFont="1" applyFill="1" applyBorder="1" applyAlignment="1" applyProtection="1">
      <alignment horizontal="center" vertical="center" wrapText="1"/>
      <protection locked="0"/>
    </xf>
    <xf numFmtId="9" fontId="0" fillId="0" borderId="114" xfId="0" applyNumberFormat="1" applyFont="1" applyFill="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ont="1" applyFill="1" applyBorder="1" applyAlignment="1" applyProtection="1">
      <alignment horizontal="center" vertical="center" wrapText="1"/>
    </xf>
    <xf numFmtId="0" fontId="0" fillId="47" borderId="114" xfId="0" applyFont="1" applyFill="1" applyBorder="1" applyAlignment="1" applyProtection="1">
      <alignment horizontal="center" vertical="center" wrapText="1"/>
    </xf>
    <xf numFmtId="0" fontId="5" fillId="0" borderId="113" xfId="0" applyFont="1" applyFill="1" applyBorder="1" applyAlignment="1" applyProtection="1">
      <alignment horizontal="center" vertical="center" wrapText="1"/>
      <protection locked="0"/>
    </xf>
    <xf numFmtId="0" fontId="5" fillId="0" borderId="114" xfId="0" applyFont="1" applyFill="1" applyBorder="1" applyAlignment="1" applyProtection="1">
      <alignment horizontal="center" vertical="center" wrapText="1"/>
      <protection locked="0"/>
    </xf>
    <xf numFmtId="0" fontId="7" fillId="47" borderId="112" xfId="0" applyFont="1" applyFill="1" applyBorder="1" applyAlignment="1" applyProtection="1">
      <alignment horizontal="center" vertical="center" wrapText="1"/>
    </xf>
    <xf numFmtId="0" fontId="4" fillId="39" borderId="1" xfId="0" applyFont="1" applyFill="1" applyBorder="1" applyAlignment="1" applyProtection="1">
      <alignment horizontal="center" vertical="center" wrapText="1"/>
    </xf>
    <xf numFmtId="0" fontId="4" fillId="39" borderId="80"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Font="1" applyFill="1" applyBorder="1" applyAlignment="1" applyProtection="1">
      <alignment horizontal="center" vertical="center" wrapText="1"/>
      <protection locked="0"/>
    </xf>
    <xf numFmtId="0" fontId="0" fillId="0" borderId="92" xfId="0" applyFont="1" applyFill="1" applyBorder="1" applyAlignment="1" applyProtection="1">
      <alignment horizontal="center" vertical="center" wrapText="1"/>
      <protection locked="0"/>
    </xf>
    <xf numFmtId="0" fontId="1" fillId="47" borderId="93" xfId="0" applyFont="1" applyFill="1" applyBorder="1" applyAlignment="1" applyProtection="1">
      <alignment horizontal="center" vertical="center" wrapText="1"/>
    </xf>
    <xf numFmtId="0" fontId="1" fillId="47" borderId="8" xfId="0" applyFont="1" applyFill="1" applyBorder="1" applyAlignment="1" applyProtection="1">
      <alignment horizontal="center" vertical="center" wrapText="1"/>
    </xf>
    <xf numFmtId="0" fontId="1" fillId="47" borderId="94" xfId="0" applyFont="1" applyFill="1" applyBorder="1" applyAlignment="1" applyProtection="1">
      <alignment horizontal="center" vertical="center" wrapText="1"/>
    </xf>
    <xf numFmtId="0" fontId="7" fillId="47" borderId="77" xfId="0" applyFont="1" applyFill="1" applyBorder="1" applyAlignment="1" applyProtection="1">
      <alignment horizontal="center" vertical="center" wrapText="1"/>
    </xf>
    <xf numFmtId="0" fontId="0" fillId="0" borderId="0" xfId="0" applyFont="1"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Font="1" applyBorder="1" applyAlignment="1" applyProtection="1">
      <alignment horizontal="center" vertical="top" wrapText="1"/>
      <protection locked="0"/>
    </xf>
    <xf numFmtId="0" fontId="0" fillId="0" borderId="115" xfId="0" applyFont="1" applyBorder="1" applyAlignment="1" applyProtection="1">
      <alignment horizontal="center" vertical="top" wrapText="1"/>
      <protection locked="0"/>
    </xf>
    <xf numFmtId="0" fontId="7" fillId="0" borderId="110" xfId="0" applyFont="1" applyFill="1" applyBorder="1" applyAlignment="1" applyProtection="1">
      <alignment horizontal="center" vertical="center" wrapText="1"/>
      <protection locked="0"/>
    </xf>
    <xf numFmtId="0" fontId="7" fillId="0" borderId="92" xfId="0" applyFont="1" applyFill="1" applyBorder="1" applyAlignment="1" applyProtection="1">
      <alignment horizontal="center" vertical="center" wrapText="1"/>
      <protection locked="0"/>
    </xf>
    <xf numFmtId="0" fontId="7" fillId="0" borderId="93"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113" xfId="0" applyFont="1" applyFill="1" applyBorder="1" applyAlignment="1" applyProtection="1">
      <alignment horizontal="center" vertical="center" wrapText="1"/>
      <protection locked="0"/>
    </xf>
    <xf numFmtId="0" fontId="7" fillId="0" borderId="114" xfId="0" applyFont="1" applyFill="1" applyBorder="1" applyAlignment="1" applyProtection="1">
      <alignment horizontal="center" vertical="center" wrapText="1"/>
      <protection locked="0"/>
    </xf>
    <xf numFmtId="0" fontId="4" fillId="39" borderId="86" xfId="0" applyFont="1" applyFill="1" applyBorder="1" applyAlignment="1" applyProtection="1">
      <alignment horizontal="center" vertical="center" wrapText="1"/>
    </xf>
    <xf numFmtId="0" fontId="4" fillId="39" borderId="10" xfId="0" applyFont="1" applyFill="1" applyBorder="1" applyAlignment="1" applyProtection="1">
      <alignment horizontal="center" vertical="center" wrapText="1"/>
    </xf>
    <xf numFmtId="0" fontId="4" fillId="39" borderId="87" xfId="0" applyFont="1" applyFill="1" applyBorder="1" applyAlignment="1" applyProtection="1">
      <alignment horizontal="center" vertical="center" wrapText="1"/>
    </xf>
    <xf numFmtId="0" fontId="0" fillId="47" borderId="93" xfId="0" applyFont="1" applyFill="1" applyBorder="1" applyAlignment="1" applyProtection="1">
      <alignment horizontal="center" vertical="center" wrapText="1"/>
    </xf>
    <xf numFmtId="0" fontId="0" fillId="47" borderId="8" xfId="0" applyFont="1" applyFill="1" applyBorder="1" applyAlignment="1" applyProtection="1">
      <alignment horizontal="center" vertical="center" wrapText="1"/>
    </xf>
    <xf numFmtId="0" fontId="0" fillId="47" borderId="94" xfId="0" applyFont="1" applyFill="1" applyBorder="1" applyAlignment="1" applyProtection="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0" fontId="55" fillId="2" borderId="12" xfId="0" applyFont="1" applyFill="1" applyBorder="1" applyAlignment="1" applyProtection="1">
      <alignment horizontal="center"/>
    </xf>
    <xf numFmtId="0" fontId="55" fillId="2" borderId="96" xfId="0" applyFont="1" applyFill="1" applyBorder="1" applyAlignment="1" applyProtection="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pplyProtection="1">
      <alignment horizontal="center" vertical="center" wrapText="1" readingOrder="1"/>
    </xf>
    <xf numFmtId="0" fontId="3" fillId="2" borderId="2" xfId="0" applyFont="1" applyFill="1" applyBorder="1" applyAlignment="1" applyProtection="1">
      <alignment horizontal="center" vertical="center" wrapText="1" readingOrder="1"/>
    </xf>
    <xf numFmtId="0" fontId="3" fillId="2" borderId="3" xfId="0" applyFont="1" applyFill="1" applyBorder="1" applyAlignment="1" applyProtection="1">
      <alignment horizontal="center" vertical="center" wrapText="1" readingOrder="1"/>
    </xf>
    <xf numFmtId="0" fontId="4" fillId="12" borderId="28" xfId="0" applyFont="1" applyFill="1" applyBorder="1" applyAlignment="1" applyProtection="1">
      <alignment horizontal="center" vertical="center" wrapText="1"/>
    </xf>
    <xf numFmtId="0" fontId="4" fillId="12" borderId="50" xfId="0" applyFont="1" applyFill="1" applyBorder="1" applyAlignment="1" applyProtection="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pplyProtection="1">
      <alignment horizontal="center" vertical="center" wrapText="1"/>
    </xf>
    <xf numFmtId="0" fontId="38" fillId="12" borderId="0"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Fill="1" applyBorder="1" applyAlignment="1" applyProtection="1">
      <alignment horizontal="left" vertical="center" wrapText="1"/>
      <protection locked="0"/>
    </xf>
    <xf numFmtId="0" fontId="7" fillId="0" borderId="99" xfId="0" applyFont="1" applyFill="1" applyBorder="1" applyAlignment="1" applyProtection="1">
      <alignment horizontal="left" vertical="center" wrapText="1"/>
      <protection locked="0"/>
    </xf>
    <xf numFmtId="0" fontId="7" fillId="0" borderId="84" xfId="0" applyFont="1" applyFill="1" applyBorder="1" applyAlignment="1" applyProtection="1">
      <alignment horizontal="left" vertical="center" wrapText="1"/>
      <protection locked="0"/>
    </xf>
    <xf numFmtId="0" fontId="7" fillId="0" borderId="89" xfId="0" applyFont="1" applyFill="1" applyBorder="1" applyAlignment="1" applyProtection="1">
      <alignment horizontal="left" vertical="center" wrapText="1"/>
      <protection locked="0"/>
    </xf>
    <xf numFmtId="0" fontId="3" fillId="12" borderId="11" xfId="0" applyFont="1" applyFill="1" applyBorder="1" applyAlignment="1" applyProtection="1">
      <alignment horizontal="center" vertical="center" wrapText="1" readingOrder="1"/>
    </xf>
    <xf numFmtId="0" fontId="3" fillId="12" borderId="12" xfId="0" applyFont="1" applyFill="1" applyBorder="1" applyAlignment="1" applyProtection="1">
      <alignment horizontal="center" vertical="center" wrapText="1" readingOrder="1"/>
    </xf>
    <xf numFmtId="0" fontId="3" fillId="12" borderId="16" xfId="0" applyFont="1" applyFill="1" applyBorder="1" applyAlignment="1" applyProtection="1">
      <alignment horizontal="center" vertical="center" wrapText="1" readingOrder="1"/>
    </xf>
    <xf numFmtId="0" fontId="4" fillId="12" borderId="101" xfId="0" applyFont="1" applyFill="1" applyBorder="1" applyAlignment="1" applyProtection="1">
      <alignment horizontal="center" vertical="center"/>
    </xf>
    <xf numFmtId="0" fontId="4" fillId="12" borderId="102" xfId="0" applyFont="1" applyFill="1" applyBorder="1" applyAlignment="1" applyProtection="1">
      <alignment horizontal="center" vertical="center"/>
    </xf>
    <xf numFmtId="0" fontId="4" fillId="12" borderId="100" xfId="0" applyFont="1" applyFill="1" applyBorder="1" applyAlignment="1" applyProtection="1">
      <alignment horizontal="center" vertical="center"/>
    </xf>
    <xf numFmtId="0" fontId="4" fillId="12" borderId="95" xfId="0" applyFont="1" applyFill="1" applyBorder="1" applyAlignment="1" applyProtection="1">
      <alignment horizontal="center" vertical="center" wrapText="1"/>
    </xf>
    <xf numFmtId="0" fontId="4" fillId="1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readingOrder="1"/>
    </xf>
    <xf numFmtId="0" fontId="4" fillId="2" borderId="6" xfId="0" applyFont="1" applyFill="1" applyBorder="1" applyAlignment="1" applyProtection="1">
      <alignment horizontal="center" vertical="center" wrapText="1" readingOrder="1"/>
    </xf>
    <xf numFmtId="0" fontId="4" fillId="2" borderId="11"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 xfId="0" applyFont="1" applyBorder="1" applyAlignment="1" applyProtection="1">
      <alignment horizontal="center" vertical="center"/>
    </xf>
    <xf numFmtId="0" fontId="4" fillId="14" borderId="12" xfId="0" applyFont="1" applyFill="1" applyBorder="1" applyAlignment="1" applyProtection="1">
      <alignment horizontal="center" wrapText="1"/>
    </xf>
    <xf numFmtId="0" fontId="4" fillId="12" borderId="10" xfId="0" applyFont="1" applyFill="1" applyBorder="1" applyAlignment="1" applyProtection="1">
      <alignment horizontal="center" vertical="center" wrapText="1"/>
    </xf>
    <xf numFmtId="0" fontId="4" fillId="12" borderId="0" xfId="0" applyFont="1" applyFill="1" applyBorder="1" applyAlignment="1" applyProtection="1">
      <alignment horizontal="center" vertical="center" wrapText="1"/>
    </xf>
    <xf numFmtId="0" fontId="4" fillId="12" borderId="12" xfId="0" applyFont="1" applyFill="1" applyBorder="1" applyAlignment="1" applyProtection="1">
      <alignment horizontal="center" vertical="center" wrapText="1"/>
    </xf>
    <xf numFmtId="0" fontId="4" fillId="13" borderId="0" xfId="0" applyFont="1" applyFill="1" applyBorder="1" applyAlignment="1" applyProtection="1">
      <alignment horizontal="center" vertical="center" wrapText="1"/>
    </xf>
    <xf numFmtId="0" fontId="4" fillId="13" borderId="12" xfId="0" applyFont="1" applyFill="1" applyBorder="1" applyAlignment="1" applyProtection="1">
      <alignment horizontal="center" vertical="center" wrapText="1"/>
    </xf>
    <xf numFmtId="0" fontId="4" fillId="11" borderId="0" xfId="0" applyFont="1" applyFill="1" applyBorder="1" applyAlignment="1" applyProtection="1">
      <alignment horizontal="center" vertical="center" wrapText="1"/>
    </xf>
    <xf numFmtId="0" fontId="4" fillId="11" borderId="12"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36" fillId="14" borderId="9" xfId="0" applyFont="1" applyFill="1" applyBorder="1" applyAlignment="1" applyProtection="1">
      <alignment horizontal="center" vertical="center" wrapText="1"/>
    </xf>
    <xf numFmtId="0" fontId="36" fillId="14" borderId="28" xfId="0" applyFont="1" applyFill="1" applyBorder="1" applyAlignment="1" applyProtection="1">
      <alignment horizontal="center" vertical="center" wrapText="1"/>
    </xf>
    <xf numFmtId="0" fontId="36" fillId="14" borderId="11" xfId="0" applyFont="1" applyFill="1" applyBorder="1" applyAlignment="1" applyProtection="1">
      <alignment horizontal="center" vertical="center" wrapText="1"/>
    </xf>
    <xf numFmtId="0" fontId="36" fillId="14" borderId="16" xfId="0" applyFont="1" applyFill="1" applyBorder="1" applyAlignment="1" applyProtection="1">
      <alignment horizontal="center" vertical="center" wrapText="1"/>
    </xf>
    <xf numFmtId="0" fontId="0" fillId="0" borderId="2" xfId="0" applyFont="1" applyBorder="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4" fillId="11" borderId="4" xfId="0" applyFont="1" applyFill="1" applyBorder="1" applyAlignment="1" applyProtection="1">
      <alignment horizontal="center" vertical="center" wrapText="1"/>
    </xf>
    <xf numFmtId="0" fontId="4" fillId="11" borderId="6" xfId="0" applyFont="1" applyFill="1" applyBorder="1" applyAlignment="1" applyProtection="1">
      <alignment horizontal="center" vertical="center" wrapText="1"/>
    </xf>
    <xf numFmtId="0" fontId="1" fillId="0" borderId="2" xfId="0" applyFont="1" applyBorder="1" applyAlignment="1" applyProtection="1">
      <alignment horizontal="center" vertical="center" textRotation="90" wrapText="1"/>
    </xf>
    <xf numFmtId="0" fontId="1" fillId="0" borderId="8" xfId="0" applyFont="1" applyBorder="1" applyAlignment="1" applyProtection="1">
      <alignment horizontal="center" vertical="center" textRotation="90" wrapText="1"/>
    </xf>
    <xf numFmtId="0" fontId="1" fillId="0" borderId="3" xfId="0" applyFont="1" applyBorder="1" applyAlignment="1" applyProtection="1">
      <alignment horizontal="center" vertical="center" textRotation="90" wrapText="1"/>
    </xf>
    <xf numFmtId="0" fontId="4" fillId="2" borderId="17" xfId="0" applyFont="1" applyFill="1" applyBorder="1" applyAlignment="1" applyProtection="1">
      <alignment horizontal="center" vertical="center" wrapText="1" readingOrder="1"/>
    </xf>
    <xf numFmtId="0" fontId="4" fillId="2" borderId="18" xfId="0" applyFont="1" applyFill="1" applyBorder="1" applyAlignment="1" applyProtection="1">
      <alignment horizontal="center" vertical="center" wrapText="1" readingOrder="1"/>
    </xf>
    <xf numFmtId="0" fontId="4" fillId="2" borderId="19" xfId="0" applyFont="1" applyFill="1" applyBorder="1" applyAlignment="1" applyProtection="1">
      <alignment horizontal="center" vertical="center" wrapText="1" readingOrder="1"/>
    </xf>
    <xf numFmtId="0" fontId="4" fillId="14" borderId="4" xfId="0" applyFont="1" applyFill="1" applyBorder="1" applyAlignment="1" applyProtection="1">
      <alignment horizontal="center" vertical="center" wrapText="1"/>
    </xf>
    <xf numFmtId="0" fontId="4" fillId="14" borderId="6" xfId="0" applyFont="1" applyFill="1" applyBorder="1" applyAlignment="1" applyProtection="1">
      <alignment horizontal="center" vertical="center" wrapText="1"/>
    </xf>
    <xf numFmtId="0" fontId="4" fillId="13" borderId="4" xfId="0" applyFont="1" applyFill="1" applyBorder="1" applyAlignment="1" applyProtection="1">
      <alignment horizontal="center" vertical="center" wrapText="1"/>
    </xf>
    <xf numFmtId="0" fontId="4" fillId="13" borderId="5" xfId="0" applyFont="1" applyFill="1" applyBorder="1" applyAlignment="1" applyProtection="1">
      <alignment horizontal="center" vertical="center" wrapText="1"/>
    </xf>
    <xf numFmtId="0" fontId="4" fillId="13" borderId="6" xfId="0" applyFont="1" applyFill="1" applyBorder="1" applyAlignment="1" applyProtection="1">
      <alignment horizontal="center" vertical="center" wrapText="1"/>
    </xf>
    <xf numFmtId="0" fontId="3" fillId="3" borderId="27" xfId="0" applyFont="1" applyFill="1" applyBorder="1" applyAlignment="1" applyProtection="1">
      <alignment horizontal="center" wrapText="1" readingOrder="1"/>
    </xf>
    <xf numFmtId="0" fontId="3" fillId="3" borderId="13" xfId="0" applyFont="1" applyFill="1" applyBorder="1" applyAlignment="1" applyProtection="1">
      <alignment horizontal="center" wrapText="1" readingOrder="1"/>
    </xf>
    <xf numFmtId="0" fontId="3" fillId="3" borderId="20" xfId="0" applyFont="1" applyFill="1" applyBorder="1" applyAlignment="1" applyProtection="1">
      <alignment horizontal="center" wrapText="1" readingOrder="1"/>
    </xf>
    <xf numFmtId="0" fontId="72" fillId="4" borderId="30" xfId="0" applyFont="1" applyFill="1" applyBorder="1" applyAlignment="1" applyProtection="1">
      <alignment horizontal="center" vertical="center" textRotation="90" wrapText="1" readingOrder="1"/>
    </xf>
    <xf numFmtId="0" fontId="72" fillId="4" borderId="21" xfId="0" applyFont="1" applyFill="1" applyBorder="1" applyAlignment="1" applyProtection="1">
      <alignment horizontal="center" vertical="center" textRotation="90" wrapText="1" readingOrder="1"/>
    </xf>
    <xf numFmtId="0" fontId="72" fillId="4" borderId="23" xfId="0" applyFont="1" applyFill="1" applyBorder="1" applyAlignment="1" applyProtection="1">
      <alignment horizontal="center" vertical="center" textRotation="90" wrapText="1" readingOrder="1"/>
    </xf>
    <xf numFmtId="0" fontId="7" fillId="47" borderId="2" xfId="0" applyFont="1" applyFill="1" applyBorder="1" applyAlignment="1" applyProtection="1">
      <alignment horizontal="center" vertical="center" wrapText="1"/>
    </xf>
    <xf numFmtId="0" fontId="7" fillId="47" borderId="8" xfId="0" applyFont="1" applyFill="1" applyBorder="1" applyAlignment="1" applyProtection="1">
      <alignment horizontal="center" vertical="center" wrapText="1"/>
    </xf>
    <xf numFmtId="0" fontId="7" fillId="47" borderId="3" xfId="0" applyFont="1" applyFill="1" applyBorder="1" applyAlignment="1" applyProtection="1">
      <alignment horizontal="center" vertical="center" wrapText="1"/>
    </xf>
    <xf numFmtId="0" fontId="4" fillId="12" borderId="4" xfId="0" applyFont="1" applyFill="1" applyBorder="1" applyAlignment="1" applyProtection="1">
      <alignment horizontal="center" vertical="center"/>
    </xf>
    <xf numFmtId="0" fontId="4" fillId="12" borderId="5" xfId="0" applyFont="1" applyFill="1" applyBorder="1" applyAlignment="1" applyProtection="1">
      <alignment horizontal="center" vertical="center"/>
    </xf>
    <xf numFmtId="0" fontId="5" fillId="47" borderId="2" xfId="0" applyFont="1" applyFill="1" applyBorder="1" applyAlignment="1" applyProtection="1">
      <alignment horizontal="center" vertical="center" wrapText="1"/>
    </xf>
    <xf numFmtId="0" fontId="5" fillId="47" borderId="3" xfId="0" applyFont="1" applyFill="1" applyBorder="1" applyAlignment="1" applyProtection="1">
      <alignment horizontal="center" vertical="center" wrapText="1"/>
    </xf>
    <xf numFmtId="0" fontId="4" fillId="10" borderId="5" xfId="0" applyFont="1" applyFill="1" applyBorder="1" applyAlignment="1" applyProtection="1">
      <alignment horizontal="center" vertical="center"/>
    </xf>
    <xf numFmtId="0" fontId="4" fillId="10" borderId="111" xfId="0" applyFont="1" applyFill="1" applyBorder="1" applyAlignment="1" applyProtection="1">
      <alignment horizontal="center" vertical="center"/>
    </xf>
    <xf numFmtId="0" fontId="7" fillId="0" borderId="1" xfId="0" applyFont="1" applyFill="1" applyBorder="1" applyAlignment="1" applyProtection="1">
      <alignment horizontal="left" vertical="center"/>
    </xf>
    <xf numFmtId="0" fontId="4" fillId="12" borderId="4" xfId="0" applyFont="1" applyFill="1" applyBorder="1" applyAlignment="1" applyProtection="1">
      <alignment horizontal="center"/>
    </xf>
    <xf numFmtId="0" fontId="4" fillId="12" borderId="5" xfId="0" applyFont="1" applyFill="1" applyBorder="1" applyAlignment="1" applyProtection="1">
      <alignment horizontal="center"/>
    </xf>
    <xf numFmtId="0" fontId="4" fillId="12" borderId="111" xfId="0" applyFont="1" applyFill="1" applyBorder="1" applyAlignment="1" applyProtection="1">
      <alignment horizontal="center"/>
    </xf>
    <xf numFmtId="0" fontId="4" fillId="12" borderId="6" xfId="0" applyFont="1" applyFill="1" applyBorder="1" applyAlignment="1" applyProtection="1">
      <alignment horizontal="center"/>
    </xf>
    <xf numFmtId="0" fontId="4" fillId="13" borderId="8" xfId="0" applyFont="1" applyFill="1" applyBorder="1" applyAlignment="1" applyProtection="1">
      <alignment horizontal="center" vertical="center" wrapText="1"/>
    </xf>
    <xf numFmtId="0" fontId="4" fillId="16" borderId="1" xfId="0" applyFont="1" applyFill="1" applyBorder="1" applyAlignment="1" applyProtection="1">
      <alignment horizontal="center"/>
    </xf>
    <xf numFmtId="0" fontId="4" fillId="16" borderId="4" xfId="0" applyFont="1" applyFill="1" applyBorder="1" applyAlignment="1" applyProtection="1">
      <alignment horizontal="center" vertical="center"/>
    </xf>
    <xf numFmtId="0" fontId="4" fillId="16" borderId="6" xfId="0" applyFont="1" applyFill="1" applyBorder="1" applyAlignment="1" applyProtection="1">
      <alignment horizontal="center" vertical="center"/>
    </xf>
    <xf numFmtId="0" fontId="4" fillId="16" borderId="1"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38" fillId="12" borderId="96" xfId="0" applyFont="1" applyFill="1" applyBorder="1" applyAlignment="1" applyProtection="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pplyProtection="1">
      <alignment horizontal="center" vertical="center" wrapText="1" readingOrder="1"/>
    </xf>
    <xf numFmtId="0" fontId="43" fillId="9" borderId="73" xfId="0" applyFont="1" applyFill="1" applyBorder="1" applyAlignment="1" applyProtection="1">
      <alignment horizontal="center" vertical="center" wrapText="1" readingOrder="1"/>
    </xf>
    <xf numFmtId="0" fontId="43" fillId="9" borderId="1" xfId="0" applyFont="1" applyFill="1" applyBorder="1" applyAlignment="1" applyProtection="1">
      <alignment horizontal="center" vertical="center" wrapText="1" readingOrder="1"/>
    </xf>
    <xf numFmtId="0" fontId="43" fillId="9" borderId="74" xfId="0" applyFont="1" applyFill="1" applyBorder="1" applyAlignment="1" applyProtection="1">
      <alignment horizontal="center" vertical="center" wrapText="1" readingOrder="1"/>
    </xf>
    <xf numFmtId="0" fontId="45" fillId="0" borderId="0" xfId="0" applyFont="1" applyAlignment="1" applyProtection="1">
      <alignment horizontal="center" vertical="center"/>
    </xf>
    <xf numFmtId="0" fontId="43" fillId="42" borderId="61" xfId="0" applyFont="1" applyFill="1" applyBorder="1" applyAlignment="1" applyProtection="1">
      <alignment horizontal="center" vertical="center" wrapText="1" readingOrder="1"/>
    </xf>
    <xf numFmtId="0" fontId="43" fillId="42" borderId="62" xfId="0" applyFont="1" applyFill="1" applyBorder="1" applyAlignment="1" applyProtection="1">
      <alignment horizontal="center" vertical="center" wrapText="1" readingOrder="1"/>
    </xf>
    <xf numFmtId="0" fontId="43" fillId="42" borderId="63" xfId="0" applyFont="1" applyFill="1" applyBorder="1" applyAlignment="1" applyProtection="1">
      <alignment horizontal="center" vertical="center" wrapText="1" readingOrder="1"/>
    </xf>
    <xf numFmtId="0" fontId="43" fillId="42" borderId="66" xfId="0" applyFont="1" applyFill="1" applyBorder="1" applyAlignment="1" applyProtection="1">
      <alignment horizontal="center" vertical="center" wrapText="1" readingOrder="1"/>
    </xf>
    <xf numFmtId="0" fontId="43" fillId="42" borderId="67" xfId="0" applyFont="1" applyFill="1" applyBorder="1" applyAlignment="1" applyProtection="1">
      <alignment horizontal="center" vertical="center" wrapText="1" readingOrder="1"/>
    </xf>
    <xf numFmtId="0" fontId="43" fillId="9" borderId="69" xfId="0" applyFont="1" applyFill="1" applyBorder="1" applyAlignment="1" applyProtection="1">
      <alignment horizontal="center" vertical="center" wrapText="1" readingOrder="1"/>
    </xf>
    <xf numFmtId="0" fontId="43" fillId="9" borderId="3" xfId="0" applyFont="1" applyFill="1" applyBorder="1" applyAlignment="1" applyProtection="1">
      <alignment horizontal="center" vertical="center" wrapText="1" readingOrder="1"/>
    </xf>
    <xf numFmtId="0" fontId="17" fillId="0" borderId="119" xfId="0" applyFont="1" applyFill="1" applyBorder="1" applyAlignment="1">
      <alignment vertical="center" wrapText="1"/>
    </xf>
    <xf numFmtId="0" fontId="5" fillId="0" borderId="119" xfId="0" applyFont="1" applyFill="1" applyBorder="1" applyAlignment="1" applyProtection="1">
      <alignment horizontal="center" vertical="center" wrapText="1"/>
      <protection locked="0"/>
    </xf>
    <xf numFmtId="9" fontId="5" fillId="0" borderId="119" xfId="0" applyNumberFormat="1" applyFont="1" applyFill="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0" fillId="47" borderId="77" xfId="0"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5" fillId="0" borderId="119" xfId="0" applyFont="1" applyBorder="1" applyAlignment="1" applyProtection="1">
      <alignment horizontal="left" vertical="center" wrapText="1"/>
      <protection locked="0"/>
    </xf>
    <xf numFmtId="0" fontId="0" fillId="47" borderId="119" xfId="0" applyFill="1" applyBorder="1" applyAlignment="1" applyProtection="1">
      <alignment horizontal="center" vertical="center" textRotation="90" wrapText="1"/>
      <protection locked="0"/>
    </xf>
    <xf numFmtId="0" fontId="0" fillId="47" borderId="119" xfId="0" applyFont="1" applyFill="1" applyBorder="1" applyAlignment="1" applyProtection="1">
      <alignment horizontal="center" vertical="center" textRotation="90" wrapText="1"/>
      <protection locked="0"/>
    </xf>
    <xf numFmtId="0" fontId="0" fillId="0" borderId="93" xfId="0" applyBorder="1" applyAlignment="1" applyProtection="1">
      <alignment horizontal="left" vertical="center" wrapText="1"/>
      <protection locked="0"/>
    </xf>
    <xf numFmtId="0" fontId="0" fillId="0" borderId="119" xfId="0" applyBorder="1" applyAlignment="1" applyProtection="1">
      <alignment horizontal="left" vertical="center" wrapText="1"/>
      <protection locked="0"/>
    </xf>
    <xf numFmtId="0" fontId="5" fillId="47" borderId="119" xfId="0" applyFont="1" applyFill="1" applyBorder="1" applyAlignment="1" applyProtection="1">
      <alignment horizontal="center" vertical="center" wrapText="1"/>
      <protection locked="0"/>
    </xf>
    <xf numFmtId="0" fontId="5" fillId="0" borderId="119"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0" fontId="0" fillId="0" borderId="119" xfId="0" applyBorder="1" applyAlignment="1" applyProtection="1">
      <alignment horizontal="center" vertical="center" wrapText="1"/>
      <protection locked="0"/>
    </xf>
    <xf numFmtId="14" fontId="0" fillId="0" borderId="119" xfId="0" applyNumberFormat="1"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5" fillId="9" borderId="77" xfId="0" applyFont="1" applyFill="1" applyBorder="1" applyAlignment="1" applyProtection="1">
      <alignment horizontal="center" vertical="center" wrapText="1"/>
      <protection locked="0"/>
    </xf>
    <xf numFmtId="0" fontId="5" fillId="9" borderId="119" xfId="0" applyFont="1" applyFill="1" applyBorder="1" applyAlignment="1" applyProtection="1">
      <alignment horizontal="center" vertical="center" wrapText="1"/>
      <protection locked="0"/>
    </xf>
    <xf numFmtId="0" fontId="5" fillId="9" borderId="114" xfId="0" applyFont="1" applyFill="1" applyBorder="1" applyAlignment="1" applyProtection="1">
      <alignment horizontal="center" vertical="center" wrapText="1"/>
      <protection locked="0"/>
    </xf>
    <xf numFmtId="0" fontId="0" fillId="9" borderId="77" xfId="0" applyFill="1" applyBorder="1" applyAlignment="1" applyProtection="1">
      <alignment horizontal="center" vertical="center" wrapText="1"/>
      <protection locked="0"/>
    </xf>
    <xf numFmtId="0" fontId="0" fillId="9" borderId="119" xfId="0" applyFill="1" applyBorder="1" applyAlignment="1" applyProtection="1">
      <alignment horizontal="center" vertical="center" wrapText="1"/>
      <protection locked="0"/>
    </xf>
    <xf numFmtId="0" fontId="0" fillId="9" borderId="114" xfId="0" applyFill="1" applyBorder="1" applyAlignment="1" applyProtection="1">
      <alignment horizontal="center" vertical="center" wrapText="1"/>
      <protection locked="0"/>
    </xf>
    <xf numFmtId="0" fontId="1" fillId="47" borderId="119" xfId="0" applyFont="1" applyFill="1" applyBorder="1" applyAlignment="1" applyProtection="1">
      <alignment horizontal="center" vertical="center" wrapText="1"/>
      <protection locked="0"/>
    </xf>
    <xf numFmtId="0" fontId="1" fillId="9" borderId="119" xfId="0" applyFont="1" applyFill="1" applyBorder="1" applyAlignment="1" applyProtection="1">
      <alignment horizontal="center" vertical="center"/>
      <protection locked="0"/>
    </xf>
    <xf numFmtId="0" fontId="5" fillId="9" borderId="119" xfId="0" applyFont="1" applyFill="1" applyBorder="1" applyAlignment="1" applyProtection="1">
      <alignment horizontal="center" vertical="center" wrapText="1"/>
      <protection locked="0"/>
    </xf>
    <xf numFmtId="0" fontId="0" fillId="0" borderId="119" xfId="0" applyBorder="1" applyAlignment="1" applyProtection="1">
      <alignment horizontal="center" vertical="center"/>
      <protection locked="0"/>
    </xf>
    <xf numFmtId="0" fontId="0" fillId="47" borderId="119" xfId="0" applyFont="1" applyFill="1" applyBorder="1" applyAlignment="1" applyProtection="1">
      <alignment horizontal="center" vertical="center"/>
      <protection locked="0"/>
    </xf>
    <xf numFmtId="0" fontId="0" fillId="0" borderId="119" xfId="0" applyFont="1" applyFill="1" applyBorder="1" applyAlignment="1" applyProtection="1">
      <alignment horizontal="justify" vertical="center" wrapText="1"/>
      <protection locked="0"/>
    </xf>
    <xf numFmtId="0" fontId="5" fillId="0" borderId="119" xfId="0" applyFont="1" applyFill="1" applyBorder="1" applyAlignment="1" applyProtection="1">
      <alignment horizontal="justify" vertical="center" wrapText="1"/>
      <protection locked="0"/>
    </xf>
    <xf numFmtId="0" fontId="0" fillId="9" borderId="119" xfId="0" applyFont="1" applyFill="1" applyBorder="1" applyAlignment="1" applyProtection="1">
      <alignment vertical="center" wrapText="1"/>
      <protection locked="0"/>
    </xf>
    <xf numFmtId="0" fontId="0" fillId="0" borderId="119" xfId="0" applyFont="1" applyFill="1" applyBorder="1" applyAlignment="1" applyProtection="1">
      <alignment horizontal="center" vertical="center" wrapText="1"/>
      <protection locked="0"/>
    </xf>
    <xf numFmtId="9" fontId="0" fillId="0" borderId="119" xfId="0" applyNumberFormat="1" applyFont="1" applyFill="1" applyBorder="1" applyAlignment="1" applyProtection="1">
      <alignment horizontal="center" vertical="center" wrapText="1"/>
      <protection locked="0"/>
    </xf>
    <xf numFmtId="0" fontId="5" fillId="47" borderId="119" xfId="0" applyFont="1" applyFill="1" applyBorder="1" applyAlignment="1" applyProtection="1">
      <alignment horizontal="center" vertical="center" textRotation="90" wrapText="1"/>
      <protection locked="0"/>
    </xf>
    <xf numFmtId="0" fontId="5" fillId="0" borderId="119" xfId="0" applyFont="1" applyFill="1" applyBorder="1" applyAlignment="1" applyProtection="1">
      <alignment horizontal="left" vertical="center" wrapText="1"/>
      <protection locked="0"/>
    </xf>
    <xf numFmtId="0" fontId="5" fillId="0" borderId="77" xfId="0" applyFont="1" applyBorder="1" applyAlignment="1" applyProtection="1">
      <alignment horizontal="left" vertical="center" wrapText="1"/>
      <protection locked="0"/>
    </xf>
    <xf numFmtId="0" fontId="5" fillId="0" borderId="119" xfId="0" applyFont="1" applyBorder="1" applyAlignment="1" applyProtection="1">
      <alignment horizontal="left" vertical="center" wrapText="1"/>
      <protection locked="0"/>
    </xf>
    <xf numFmtId="0" fontId="0" fillId="0" borderId="119" xfId="0" applyFont="1" applyBorder="1" applyAlignment="1" applyProtection="1">
      <alignment horizontal="center" vertical="center" wrapText="1"/>
      <protection locked="0"/>
    </xf>
    <xf numFmtId="0" fontId="5" fillId="0" borderId="114" xfId="0" applyFont="1" applyBorder="1" applyAlignment="1" applyProtection="1">
      <alignment horizontal="left" vertical="center" wrapText="1"/>
      <protection locked="0"/>
    </xf>
    <xf numFmtId="0" fontId="0" fillId="0" borderId="114" xfId="0" applyFont="1" applyBorder="1" applyAlignment="1" applyProtection="1">
      <alignment horizontal="center" vertical="center" wrapText="1"/>
      <protection locked="0"/>
    </xf>
    <xf numFmtId="0" fontId="0" fillId="9" borderId="119" xfId="0" applyFill="1" applyBorder="1" applyAlignment="1" applyProtection="1">
      <alignment horizontal="center" vertical="center" wrapText="1"/>
      <protection locked="0"/>
    </xf>
    <xf numFmtId="0" fontId="17" fillId="0" borderId="119" xfId="0" applyFont="1" applyBorder="1" applyAlignment="1">
      <alignment horizontal="left" vertical="center" wrapText="1"/>
    </xf>
    <xf numFmtId="9" fontId="5" fillId="0" borderId="77" xfId="0" applyNumberFormat="1" applyFont="1" applyBorder="1" applyAlignment="1" applyProtection="1">
      <alignment horizontal="center" vertical="center" wrapText="1"/>
      <protection locked="0"/>
    </xf>
    <xf numFmtId="9" fontId="5" fillId="0" borderId="119"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5" fillId="0" borderId="123" xfId="0" applyFont="1" applyBorder="1" applyAlignment="1" applyProtection="1">
      <alignment horizontal="left" vertical="center" wrapText="1"/>
      <protection locked="0"/>
    </xf>
    <xf numFmtId="0" fontId="5" fillId="47" borderId="123" xfId="0" applyFont="1" applyFill="1" applyBorder="1" applyAlignment="1" applyProtection="1">
      <alignment horizontal="center" vertical="center" textRotation="90" wrapText="1"/>
      <protection locked="0"/>
    </xf>
    <xf numFmtId="0" fontId="0" fillId="47" borderId="123" xfId="0" applyFill="1" applyBorder="1" applyAlignment="1" applyProtection="1">
      <alignment horizontal="center" vertical="center" textRotation="90" wrapText="1"/>
      <protection locked="0"/>
    </xf>
    <xf numFmtId="0" fontId="0" fillId="0" borderId="123" xfId="0" applyBorder="1" applyAlignment="1" applyProtection="1">
      <alignment horizontal="center" vertical="center" wrapText="1"/>
      <protection locked="0"/>
    </xf>
    <xf numFmtId="0" fontId="5" fillId="0" borderId="123" xfId="0" applyFont="1"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0" fillId="47" borderId="124" xfId="0" applyFill="1" applyBorder="1" applyAlignment="1" applyProtection="1">
      <alignment horizontal="center" vertical="center" textRotation="90" wrapText="1"/>
      <protection locked="0"/>
    </xf>
    <xf numFmtId="0" fontId="5" fillId="0" borderId="123" xfId="0" applyFont="1" applyBorder="1" applyAlignment="1" applyProtection="1">
      <alignment horizontal="center" vertical="center" wrapText="1"/>
      <protection locked="0"/>
    </xf>
    <xf numFmtId="0" fontId="5" fillId="0" borderId="124" xfId="0" applyFont="1" applyBorder="1" applyAlignment="1" applyProtection="1">
      <alignment horizontal="center" vertical="center" wrapText="1"/>
      <protection locked="0"/>
    </xf>
    <xf numFmtId="0" fontId="5" fillId="47" borderId="123" xfId="0" applyFont="1" applyFill="1"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0" fontId="5" fillId="47" borderId="124" xfId="0" applyFont="1" applyFill="1"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17" fillId="0" borderId="123" xfId="0" applyFont="1" applyBorder="1" applyAlignment="1">
      <alignment vertical="center" wrapText="1"/>
    </xf>
    <xf numFmtId="0" fontId="17" fillId="0" borderId="123" xfId="0" applyFont="1" applyBorder="1" applyAlignment="1">
      <alignment horizontal="left" vertical="center" wrapText="1"/>
    </xf>
    <xf numFmtId="0" fontId="0" fillId="0" borderId="122" xfId="0" applyBorder="1" applyAlignment="1" applyProtection="1">
      <alignment wrapText="1"/>
      <protection locked="0"/>
    </xf>
    <xf numFmtId="0" fontId="0" fillId="0" borderId="26" xfId="0" applyBorder="1" applyAlignment="1" applyProtection="1">
      <alignment horizontal="center" vertical="center" wrapText="1"/>
      <protection locked="0"/>
    </xf>
    <xf numFmtId="9" fontId="5" fillId="0" borderId="123" xfId="0" applyNumberFormat="1" applyFont="1" applyBorder="1" applyAlignment="1" applyProtection="1">
      <alignment horizontal="center" vertical="center" wrapText="1"/>
      <protection locked="0"/>
    </xf>
    <xf numFmtId="9" fontId="5" fillId="0" borderId="124" xfId="0" applyNumberFormat="1" applyFont="1" applyBorder="1" applyAlignment="1" applyProtection="1">
      <alignment horizontal="center" vertical="center" wrapText="1"/>
      <protection locked="0"/>
    </xf>
    <xf numFmtId="0" fontId="0" fillId="0" borderId="123" xfId="0" applyBorder="1" applyAlignment="1" applyProtection="1">
      <alignment horizontal="left" vertical="center" wrapText="1"/>
      <protection locked="0"/>
    </xf>
    <xf numFmtId="0" fontId="0" fillId="0" borderId="124" xfId="0" applyBorder="1" applyAlignment="1" applyProtection="1">
      <alignment horizontal="left" vertical="center" wrapText="1"/>
      <protection locked="0"/>
    </xf>
    <xf numFmtId="0" fontId="59" fillId="0" borderId="123" xfId="0" applyFont="1" applyBorder="1" applyAlignment="1" applyProtection="1">
      <alignment horizontal="left" vertical="center" wrapText="1"/>
      <protection locked="0"/>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2</xdr:row>
      <xdr:rowOff>66675</xdr:rowOff>
    </xdr:from>
    <xdr:to>
      <xdr:col>9</xdr:col>
      <xdr:colOff>542925</xdr:colOff>
      <xdr:row>23</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390525</xdr:colOff>
      <xdr:row>2</xdr:row>
      <xdr:rowOff>95250</xdr:rowOff>
    </xdr:from>
    <xdr:to>
      <xdr:col>18</xdr:col>
      <xdr:colOff>409575</xdr:colOff>
      <xdr:row>25</xdr:row>
      <xdr:rowOff>47625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10525"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ourdes María Acuña Acuña" id="{E6932ADC-135D-46E4-B97D-3E1221C4619C}" userId="Lourdes María Acuña Acuña"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Y8" dT="2021-12-14T20:19:54.74" personId="{E6932ADC-135D-46E4-B97D-3E1221C4619C}" id="{FA750C42-48B5-4D51-92D9-53EF0E3A8E84}">
    <text>Este indicador es diferente del indicador clave?</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4"/>
  <sheetViews>
    <sheetView showGridLines="0" topLeftCell="A10" zoomScale="90" zoomScaleNormal="90" zoomScaleSheetLayoutView="100" workbookViewId="0">
      <selection activeCell="C21" sqref="C21"/>
    </sheetView>
  </sheetViews>
  <sheetFormatPr baseColWidth="10" defaultColWidth="11.42578125" defaultRowHeight="15" x14ac:dyDescent="0.25"/>
  <cols>
    <col min="1" max="1" width="4" style="157" customWidth="1"/>
    <col min="2" max="2" width="81.140625" style="157" customWidth="1"/>
    <col min="3" max="3" width="71.85546875" style="157" customWidth="1"/>
    <col min="4" max="16384" width="11.42578125" style="157"/>
  </cols>
  <sheetData>
    <row r="1" spans="2:4" x14ac:dyDescent="0.25">
      <c r="B1" s="536"/>
      <c r="C1" s="536"/>
    </row>
    <row r="2" spans="2:4" x14ac:dyDescent="0.25">
      <c r="B2" s="536"/>
      <c r="C2" s="536"/>
    </row>
    <row r="3" spans="2:4" x14ac:dyDescent="0.25">
      <c r="B3" s="537"/>
      <c r="C3" s="537"/>
    </row>
    <row r="4" spans="2:4" ht="21" x14ac:dyDescent="0.35">
      <c r="B4" s="538" t="s">
        <v>325</v>
      </c>
      <c r="C4" s="539"/>
    </row>
    <row r="5" spans="2:4" x14ac:dyDescent="0.25">
      <c r="B5" s="2"/>
      <c r="C5" s="71"/>
    </row>
    <row r="6" spans="2:4" ht="21" x14ac:dyDescent="0.35">
      <c r="B6" s="538" t="s">
        <v>317</v>
      </c>
      <c r="C6" s="539"/>
    </row>
    <row r="7" spans="2:4" ht="15" customHeight="1" x14ac:dyDescent="0.25">
      <c r="B7" s="540" t="s">
        <v>844</v>
      </c>
      <c r="C7" s="541"/>
    </row>
    <row r="8" spans="2:4" x14ac:dyDescent="0.25">
      <c r="B8" s="542" t="s">
        <v>318</v>
      </c>
      <c r="C8" s="543"/>
    </row>
    <row r="9" spans="2:4" x14ac:dyDescent="0.25">
      <c r="B9" s="542" t="s">
        <v>319</v>
      </c>
      <c r="C9" s="543"/>
    </row>
    <row r="10" spans="2:4" x14ac:dyDescent="0.25">
      <c r="B10" s="362" t="s">
        <v>320</v>
      </c>
      <c r="C10" s="362" t="s">
        <v>321</v>
      </c>
    </row>
    <row r="11" spans="2:4" ht="29.25" customHeight="1" x14ac:dyDescent="0.25">
      <c r="B11" s="534" t="s">
        <v>549</v>
      </c>
      <c r="C11" s="535"/>
    </row>
    <row r="12" spans="2:4" x14ac:dyDescent="0.25">
      <c r="B12" s="509" t="s">
        <v>1046</v>
      </c>
      <c r="C12" s="509" t="s">
        <v>1047</v>
      </c>
      <c r="D12" s="158"/>
    </row>
    <row r="13" spans="2:4" ht="41.25" customHeight="1" x14ac:dyDescent="0.25">
      <c r="B13" s="509" t="s">
        <v>1077</v>
      </c>
      <c r="C13" s="509" t="s">
        <v>1078</v>
      </c>
    </row>
    <row r="14" spans="2:4" ht="25.5" x14ac:dyDescent="0.25">
      <c r="B14" s="913" t="s">
        <v>1079</v>
      </c>
      <c r="C14" s="913" t="s">
        <v>1080</v>
      </c>
    </row>
    <row r="15" spans="2:4" ht="25.5" x14ac:dyDescent="0.25">
      <c r="B15" s="913" t="s">
        <v>1081</v>
      </c>
      <c r="C15" s="930" t="s">
        <v>1122</v>
      </c>
    </row>
    <row r="16" spans="2:4" ht="30" customHeight="1" x14ac:dyDescent="0.25">
      <c r="B16" s="930" t="s">
        <v>1121</v>
      </c>
      <c r="C16" s="930" t="s">
        <v>1124</v>
      </c>
    </row>
    <row r="17" spans="2:3" ht="38.25" customHeight="1" x14ac:dyDescent="0.25">
      <c r="B17" s="930" t="s">
        <v>1123</v>
      </c>
      <c r="C17" s="931" t="s">
        <v>1126</v>
      </c>
    </row>
    <row r="18" spans="2:3" x14ac:dyDescent="0.25">
      <c r="B18" s="931" t="s">
        <v>1125</v>
      </c>
      <c r="C18" s="931"/>
    </row>
    <row r="19" spans="2:3" x14ac:dyDescent="0.25">
      <c r="B19" s="494"/>
      <c r="C19" s="492"/>
    </row>
    <row r="20" spans="2:3" x14ac:dyDescent="0.25">
      <c r="B20" s="495"/>
      <c r="C20" s="493"/>
    </row>
    <row r="21" spans="2:3" x14ac:dyDescent="0.25">
      <c r="B21" s="495"/>
      <c r="C21" s="496"/>
    </row>
    <row r="22" spans="2:3" x14ac:dyDescent="0.25">
      <c r="B22" s="497"/>
      <c r="C22" s="498"/>
    </row>
    <row r="23" spans="2:3" x14ac:dyDescent="0.25">
      <c r="B23" s="497"/>
      <c r="C23" s="494"/>
    </row>
    <row r="24" spans="2:3" x14ac:dyDescent="0.25">
      <c r="B24" s="357"/>
      <c r="C24" s="358"/>
    </row>
    <row r="25" spans="2:3" x14ac:dyDescent="0.25">
      <c r="B25" s="357"/>
      <c r="C25" s="359"/>
    </row>
    <row r="26" spans="2:3" x14ac:dyDescent="0.25">
      <c r="B26" s="360"/>
      <c r="C26" s="361"/>
    </row>
    <row r="27" spans="2:3" x14ac:dyDescent="0.25">
      <c r="B27" s="530" t="s">
        <v>322</v>
      </c>
      <c r="C27" s="531"/>
    </row>
    <row r="28" spans="2:3" x14ac:dyDescent="0.25">
      <c r="B28" s="532" t="s">
        <v>319</v>
      </c>
      <c r="C28" s="533"/>
    </row>
    <row r="29" spans="2:3" x14ac:dyDescent="0.25">
      <c r="B29" s="362" t="s">
        <v>323</v>
      </c>
      <c r="C29" s="362" t="s">
        <v>324</v>
      </c>
    </row>
    <row r="30" spans="2:3" ht="30" customHeight="1" x14ac:dyDescent="0.25">
      <c r="B30" s="534" t="s">
        <v>550</v>
      </c>
      <c r="C30" s="535"/>
    </row>
    <row r="31" spans="2:3" ht="27" customHeight="1" x14ac:dyDescent="0.25">
      <c r="B31" s="509" t="s">
        <v>978</v>
      </c>
      <c r="C31" s="509" t="s">
        <v>1049</v>
      </c>
    </row>
    <row r="32" spans="2:3" ht="25.5" x14ac:dyDescent="0.25">
      <c r="B32" s="869" t="s">
        <v>979</v>
      </c>
      <c r="C32" s="869" t="s">
        <v>1050</v>
      </c>
    </row>
    <row r="33" spans="2:3" ht="40.5" customHeight="1" x14ac:dyDescent="0.25">
      <c r="B33" s="509" t="s">
        <v>1048</v>
      </c>
      <c r="C33" s="509" t="s">
        <v>1083</v>
      </c>
    </row>
    <row r="34" spans="2:3" ht="25.5" x14ac:dyDescent="0.25">
      <c r="B34" s="509" t="s">
        <v>1082</v>
      </c>
      <c r="C34" s="509" t="s">
        <v>1085</v>
      </c>
    </row>
    <row r="35" spans="2:3" ht="24.75" customHeight="1" x14ac:dyDescent="0.25">
      <c r="B35" s="509" t="s">
        <v>1084</v>
      </c>
      <c r="C35" s="509" t="s">
        <v>1087</v>
      </c>
    </row>
    <row r="36" spans="2:3" ht="30" customHeight="1" x14ac:dyDescent="0.25">
      <c r="B36" s="509" t="s">
        <v>1086</v>
      </c>
      <c r="C36" s="509" t="s">
        <v>1089</v>
      </c>
    </row>
    <row r="37" spans="2:3" ht="25.5" x14ac:dyDescent="0.25">
      <c r="B37" s="509" t="s">
        <v>1088</v>
      </c>
      <c r="C37" s="509" t="s">
        <v>1091</v>
      </c>
    </row>
    <row r="38" spans="2:3" ht="29.25" customHeight="1" x14ac:dyDescent="0.25">
      <c r="B38" s="509" t="s">
        <v>1090</v>
      </c>
      <c r="C38" s="509" t="s">
        <v>1091</v>
      </c>
    </row>
    <row r="39" spans="2:3" ht="54" customHeight="1" x14ac:dyDescent="0.25">
      <c r="B39" s="930" t="s">
        <v>1127</v>
      </c>
      <c r="C39" s="930" t="s">
        <v>1128</v>
      </c>
    </row>
    <row r="40" spans="2:3" ht="38.25" x14ac:dyDescent="0.25">
      <c r="B40" s="930" t="s">
        <v>1129</v>
      </c>
      <c r="C40" s="930" t="s">
        <v>1130</v>
      </c>
    </row>
    <row r="41" spans="2:3" x14ac:dyDescent="0.25">
      <c r="B41" s="491"/>
      <c r="C41" s="500"/>
    </row>
    <row r="42" spans="2:3" x14ac:dyDescent="0.25">
      <c r="B42" s="501"/>
      <c r="C42" s="502"/>
    </row>
    <row r="43" spans="2:3" x14ac:dyDescent="0.25">
      <c r="B43" s="501"/>
      <c r="C43" s="496"/>
    </row>
    <row r="44" spans="2:3" x14ac:dyDescent="0.25">
      <c r="B44" s="501"/>
      <c r="C44" s="499"/>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53" customWidth="1"/>
    <col min="2" max="3" width="49.140625" style="53" customWidth="1"/>
    <col min="4" max="16384" width="11.42578125" style="53"/>
  </cols>
  <sheetData>
    <row r="1" spans="1:3" x14ac:dyDescent="0.25">
      <c r="A1" s="28"/>
      <c r="B1" s="28"/>
      <c r="C1" s="28"/>
    </row>
    <row r="2" spans="1:3" x14ac:dyDescent="0.25">
      <c r="A2" s="845" t="s">
        <v>402</v>
      </c>
      <c r="B2" s="845"/>
      <c r="C2" s="845"/>
    </row>
    <row r="3" spans="1:3" x14ac:dyDescent="0.25">
      <c r="A3" s="845" t="s">
        <v>403</v>
      </c>
      <c r="B3" s="845"/>
      <c r="C3" s="845"/>
    </row>
    <row r="4" spans="1:3" x14ac:dyDescent="0.25">
      <c r="A4" s="845" t="s">
        <v>404</v>
      </c>
      <c r="B4" s="845"/>
      <c r="C4" s="845"/>
    </row>
    <row r="6" spans="1:3" ht="15.75" thickBot="1" x14ac:dyDescent="0.3">
      <c r="A6" s="28"/>
      <c r="B6" s="28"/>
      <c r="C6" s="28"/>
    </row>
    <row r="7" spans="1:3" x14ac:dyDescent="0.25">
      <c r="A7" s="54" t="s">
        <v>405</v>
      </c>
      <c r="B7" s="55" t="s">
        <v>406</v>
      </c>
      <c r="C7" s="56" t="s">
        <v>407</v>
      </c>
    </row>
    <row r="8" spans="1:3" ht="30" x14ac:dyDescent="0.25">
      <c r="A8" s="846" t="s">
        <v>408</v>
      </c>
      <c r="B8" s="57" t="s">
        <v>409</v>
      </c>
      <c r="C8" s="58" t="s">
        <v>375</v>
      </c>
    </row>
    <row r="9" spans="1:3" x14ac:dyDescent="0.25">
      <c r="A9" s="846"/>
      <c r="B9" s="57" t="s">
        <v>410</v>
      </c>
      <c r="C9" s="58" t="s">
        <v>411</v>
      </c>
    </row>
    <row r="10" spans="1:3" x14ac:dyDescent="0.25">
      <c r="A10" s="846"/>
      <c r="B10" s="57" t="s">
        <v>412</v>
      </c>
      <c r="C10" s="58" t="s">
        <v>341</v>
      </c>
    </row>
    <row r="11" spans="1:3" x14ac:dyDescent="0.25">
      <c r="A11" s="846"/>
      <c r="B11" s="57" t="s">
        <v>413</v>
      </c>
      <c r="C11" s="58" t="s">
        <v>414</v>
      </c>
    </row>
    <row r="12" spans="1:3" ht="30" x14ac:dyDescent="0.25">
      <c r="A12" s="846"/>
      <c r="B12" s="57" t="s">
        <v>415</v>
      </c>
      <c r="C12" s="58" t="s">
        <v>383</v>
      </c>
    </row>
    <row r="13" spans="1:3" x14ac:dyDescent="0.25">
      <c r="A13" s="846"/>
      <c r="B13" s="57" t="s">
        <v>416</v>
      </c>
      <c r="C13" s="58" t="s">
        <v>417</v>
      </c>
    </row>
    <row r="14" spans="1:3" x14ac:dyDescent="0.25">
      <c r="A14" s="846"/>
      <c r="B14" s="57" t="s">
        <v>418</v>
      </c>
      <c r="C14" s="58" t="s">
        <v>346</v>
      </c>
    </row>
    <row r="15" spans="1:3" x14ac:dyDescent="0.25">
      <c r="A15" s="846"/>
      <c r="B15" s="57" t="s">
        <v>419</v>
      </c>
      <c r="C15" s="58" t="s">
        <v>362</v>
      </c>
    </row>
    <row r="16" spans="1:3" x14ac:dyDescent="0.25">
      <c r="A16" s="846"/>
      <c r="B16" s="57" t="s">
        <v>420</v>
      </c>
      <c r="C16" s="58" t="s">
        <v>362</v>
      </c>
    </row>
    <row r="17" spans="1:3" x14ac:dyDescent="0.25">
      <c r="A17" s="846"/>
      <c r="B17" s="57" t="s">
        <v>421</v>
      </c>
      <c r="C17" s="58" t="s">
        <v>362</v>
      </c>
    </row>
    <row r="18" spans="1:3" x14ac:dyDescent="0.25">
      <c r="A18" s="846" t="s">
        <v>422</v>
      </c>
      <c r="B18" s="57" t="s">
        <v>423</v>
      </c>
      <c r="C18" s="58" t="s">
        <v>424</v>
      </c>
    </row>
    <row r="19" spans="1:3" x14ac:dyDescent="0.25">
      <c r="A19" s="846"/>
      <c r="B19" s="57" t="s">
        <v>425</v>
      </c>
      <c r="C19" s="58" t="s">
        <v>424</v>
      </c>
    </row>
    <row r="20" spans="1:3" ht="30" x14ac:dyDescent="0.25">
      <c r="A20" s="846"/>
      <c r="B20" s="57" t="s">
        <v>426</v>
      </c>
      <c r="C20" s="58" t="s">
        <v>424</v>
      </c>
    </row>
    <row r="21" spans="1:3" ht="30" x14ac:dyDescent="0.25">
      <c r="A21" s="846"/>
      <c r="B21" s="57" t="s">
        <v>427</v>
      </c>
      <c r="C21" s="58" t="s">
        <v>424</v>
      </c>
    </row>
    <row r="22" spans="1:3" x14ac:dyDescent="0.25">
      <c r="A22" s="846"/>
      <c r="B22" s="57" t="s">
        <v>428</v>
      </c>
      <c r="C22" s="58" t="s">
        <v>424</v>
      </c>
    </row>
    <row r="23" spans="1:3" x14ac:dyDescent="0.25">
      <c r="A23" s="846"/>
      <c r="B23" s="57" t="s">
        <v>429</v>
      </c>
      <c r="C23" s="58" t="s">
        <v>424</v>
      </c>
    </row>
    <row r="24" spans="1:3" x14ac:dyDescent="0.25">
      <c r="A24" s="846"/>
      <c r="B24" s="57" t="s">
        <v>430</v>
      </c>
      <c r="C24" s="58" t="s">
        <v>393</v>
      </c>
    </row>
    <row r="25" spans="1:3" ht="30" x14ac:dyDescent="0.25">
      <c r="A25" s="846"/>
      <c r="B25" s="57" t="s">
        <v>431</v>
      </c>
      <c r="C25" s="58" t="s">
        <v>393</v>
      </c>
    </row>
    <row r="26" spans="1:3" x14ac:dyDescent="0.25">
      <c r="A26" s="846"/>
      <c r="B26" s="57" t="s">
        <v>432</v>
      </c>
      <c r="C26" s="58" t="s">
        <v>383</v>
      </c>
    </row>
    <row r="27" spans="1:3" x14ac:dyDescent="0.25">
      <c r="A27" s="846"/>
      <c r="B27" s="57" t="s">
        <v>433</v>
      </c>
      <c r="C27" s="58" t="s">
        <v>383</v>
      </c>
    </row>
    <row r="28" spans="1:3" x14ac:dyDescent="0.25">
      <c r="A28" s="846"/>
      <c r="B28" s="57" t="s">
        <v>434</v>
      </c>
      <c r="C28" s="58" t="s">
        <v>383</v>
      </c>
    </row>
    <row r="29" spans="1:3" x14ac:dyDescent="0.25">
      <c r="A29" s="846"/>
      <c r="B29" s="57" t="s">
        <v>435</v>
      </c>
      <c r="C29" s="58" t="s">
        <v>383</v>
      </c>
    </row>
    <row r="30" spans="1:3" ht="30" x14ac:dyDescent="0.25">
      <c r="A30" s="846"/>
      <c r="B30" s="57" t="s">
        <v>436</v>
      </c>
      <c r="C30" s="58" t="s">
        <v>385</v>
      </c>
    </row>
    <row r="31" spans="1:3" x14ac:dyDescent="0.25">
      <c r="A31" s="846"/>
      <c r="B31" s="57" t="s">
        <v>437</v>
      </c>
      <c r="C31" s="58" t="s">
        <v>385</v>
      </c>
    </row>
    <row r="32" spans="1:3" x14ac:dyDescent="0.25">
      <c r="A32" s="846"/>
      <c r="B32" s="57" t="s">
        <v>438</v>
      </c>
      <c r="C32" s="58" t="s">
        <v>385</v>
      </c>
    </row>
    <row r="33" spans="1:3" x14ac:dyDescent="0.25">
      <c r="A33" s="846"/>
      <c r="B33" s="57" t="s">
        <v>439</v>
      </c>
      <c r="C33" s="58" t="s">
        <v>385</v>
      </c>
    </row>
    <row r="34" spans="1:3" x14ac:dyDescent="0.25">
      <c r="A34" s="846"/>
      <c r="B34" s="57" t="s">
        <v>440</v>
      </c>
      <c r="C34" s="58" t="s">
        <v>385</v>
      </c>
    </row>
    <row r="35" spans="1:3" x14ac:dyDescent="0.25">
      <c r="A35" s="846"/>
      <c r="B35" s="57" t="s">
        <v>441</v>
      </c>
      <c r="C35" s="58" t="s">
        <v>442</v>
      </c>
    </row>
    <row r="36" spans="1:3" x14ac:dyDescent="0.25">
      <c r="A36" s="846"/>
      <c r="B36" s="57" t="s">
        <v>443</v>
      </c>
      <c r="C36" s="58" t="s">
        <v>444</v>
      </c>
    </row>
    <row r="37" spans="1:3" ht="30" x14ac:dyDescent="0.25">
      <c r="A37" s="846"/>
      <c r="B37" s="57" t="s">
        <v>445</v>
      </c>
      <c r="C37" s="58" t="s">
        <v>444</v>
      </c>
    </row>
    <row r="38" spans="1:3" x14ac:dyDescent="0.25">
      <c r="A38" s="846"/>
      <c r="B38" s="57" t="s">
        <v>446</v>
      </c>
      <c r="C38" s="58" t="s">
        <v>444</v>
      </c>
    </row>
    <row r="39" spans="1:3" x14ac:dyDescent="0.25">
      <c r="A39" s="846"/>
      <c r="B39" s="57" t="s">
        <v>447</v>
      </c>
      <c r="C39" s="58" t="s">
        <v>368</v>
      </c>
    </row>
    <row r="40" spans="1:3" x14ac:dyDescent="0.25">
      <c r="A40" s="846"/>
      <c r="B40" s="57" t="s">
        <v>448</v>
      </c>
      <c r="C40" s="58" t="s">
        <v>368</v>
      </c>
    </row>
    <row r="41" spans="1:3" ht="30" x14ac:dyDescent="0.25">
      <c r="A41" s="846"/>
      <c r="B41" s="57" t="s">
        <v>449</v>
      </c>
      <c r="C41" s="58" t="s">
        <v>362</v>
      </c>
    </row>
    <row r="42" spans="1:3" x14ac:dyDescent="0.25">
      <c r="A42" s="846"/>
      <c r="B42" s="57" t="s">
        <v>450</v>
      </c>
      <c r="C42" s="58" t="s">
        <v>377</v>
      </c>
    </row>
    <row r="43" spans="1:3" ht="30" x14ac:dyDescent="0.25">
      <c r="A43" s="842" t="s">
        <v>451</v>
      </c>
      <c r="B43" s="57" t="s">
        <v>452</v>
      </c>
      <c r="C43" s="58" t="s">
        <v>386</v>
      </c>
    </row>
    <row r="44" spans="1:3" x14ac:dyDescent="0.25">
      <c r="A44" s="842"/>
      <c r="B44" s="57" t="s">
        <v>453</v>
      </c>
      <c r="C44" s="58" t="s">
        <v>361</v>
      </c>
    </row>
    <row r="45" spans="1:3" x14ac:dyDescent="0.25">
      <c r="A45" s="842"/>
      <c r="B45" s="57" t="s">
        <v>454</v>
      </c>
      <c r="C45" s="58" t="s">
        <v>361</v>
      </c>
    </row>
    <row r="46" spans="1:3" x14ac:dyDescent="0.25">
      <c r="A46" s="842"/>
      <c r="B46" s="57" t="s">
        <v>455</v>
      </c>
      <c r="C46" s="58" t="s">
        <v>456</v>
      </c>
    </row>
    <row r="47" spans="1:3" x14ac:dyDescent="0.25">
      <c r="A47" s="842"/>
      <c r="B47" s="57" t="s">
        <v>457</v>
      </c>
      <c r="C47" s="58" t="s">
        <v>456</v>
      </c>
    </row>
    <row r="48" spans="1:3" ht="30" x14ac:dyDescent="0.25">
      <c r="A48" s="842"/>
      <c r="B48" s="57" t="s">
        <v>458</v>
      </c>
      <c r="C48" s="58" t="s">
        <v>385</v>
      </c>
    </row>
    <row r="49" spans="1:3" x14ac:dyDescent="0.25">
      <c r="A49" s="842"/>
      <c r="B49" s="57" t="s">
        <v>459</v>
      </c>
      <c r="C49" s="58" t="s">
        <v>360</v>
      </c>
    </row>
    <row r="50" spans="1:3" x14ac:dyDescent="0.25">
      <c r="A50" s="842"/>
      <c r="B50" s="57" t="s">
        <v>460</v>
      </c>
      <c r="C50" s="58" t="s">
        <v>360</v>
      </c>
    </row>
    <row r="51" spans="1:3" ht="30" x14ac:dyDescent="0.25">
      <c r="A51" s="842"/>
      <c r="B51" s="57" t="s">
        <v>461</v>
      </c>
      <c r="C51" s="58" t="s">
        <v>462</v>
      </c>
    </row>
    <row r="52" spans="1:3" x14ac:dyDescent="0.25">
      <c r="A52" s="842"/>
      <c r="B52" s="57" t="s">
        <v>463</v>
      </c>
      <c r="C52" s="58" t="s">
        <v>377</v>
      </c>
    </row>
    <row r="53" spans="1:3" x14ac:dyDescent="0.25">
      <c r="A53" s="842" t="s">
        <v>464</v>
      </c>
      <c r="B53" s="57" t="s">
        <v>465</v>
      </c>
      <c r="C53" s="58" t="s">
        <v>387</v>
      </c>
    </row>
    <row r="54" spans="1:3" x14ac:dyDescent="0.25">
      <c r="A54" s="842"/>
      <c r="B54" s="57" t="s">
        <v>466</v>
      </c>
      <c r="C54" s="58" t="s">
        <v>467</v>
      </c>
    </row>
    <row r="55" spans="1:3" x14ac:dyDescent="0.25">
      <c r="A55" s="842"/>
      <c r="B55" s="57" t="s">
        <v>468</v>
      </c>
      <c r="C55" s="58" t="s">
        <v>383</v>
      </c>
    </row>
    <row r="56" spans="1:3" x14ac:dyDescent="0.25">
      <c r="A56" s="842"/>
      <c r="B56" s="57" t="s">
        <v>469</v>
      </c>
      <c r="C56" s="58" t="s">
        <v>383</v>
      </c>
    </row>
    <row r="57" spans="1:3" x14ac:dyDescent="0.25">
      <c r="A57" s="842"/>
      <c r="B57" s="57" t="s">
        <v>470</v>
      </c>
      <c r="C57" s="58" t="s">
        <v>383</v>
      </c>
    </row>
    <row r="58" spans="1:3" x14ac:dyDescent="0.25">
      <c r="A58" s="842"/>
      <c r="B58" s="57" t="s">
        <v>471</v>
      </c>
      <c r="C58" s="58" t="s">
        <v>381</v>
      </c>
    </row>
    <row r="59" spans="1:3" ht="30" x14ac:dyDescent="0.25">
      <c r="A59" s="842"/>
      <c r="B59" s="57" t="s">
        <v>472</v>
      </c>
      <c r="C59" s="58" t="s">
        <v>362</v>
      </c>
    </row>
    <row r="60" spans="1:3" ht="30" x14ac:dyDescent="0.25">
      <c r="A60" s="842"/>
      <c r="B60" s="57" t="s">
        <v>473</v>
      </c>
      <c r="C60" s="58" t="s">
        <v>377</v>
      </c>
    </row>
    <row r="61" spans="1:3" ht="30" x14ac:dyDescent="0.25">
      <c r="A61" s="842" t="s">
        <v>474</v>
      </c>
      <c r="B61" s="57" t="s">
        <v>475</v>
      </c>
      <c r="C61" s="58" t="s">
        <v>476</v>
      </c>
    </row>
    <row r="62" spans="1:3" x14ac:dyDescent="0.25">
      <c r="A62" s="842"/>
      <c r="B62" s="57" t="s">
        <v>477</v>
      </c>
      <c r="C62" s="58" t="s">
        <v>347</v>
      </c>
    </row>
    <row r="63" spans="1:3" x14ac:dyDescent="0.25">
      <c r="A63" s="842"/>
      <c r="B63" s="57" t="s">
        <v>478</v>
      </c>
      <c r="C63" s="58" t="s">
        <v>417</v>
      </c>
    </row>
    <row r="64" spans="1:3" ht="30" x14ac:dyDescent="0.25">
      <c r="A64" s="842"/>
      <c r="B64" s="57" t="s">
        <v>449</v>
      </c>
      <c r="C64" s="58" t="s">
        <v>363</v>
      </c>
    </row>
    <row r="65" spans="1:3" ht="30" x14ac:dyDescent="0.25">
      <c r="A65" s="842" t="s">
        <v>479</v>
      </c>
      <c r="B65" s="57" t="s">
        <v>480</v>
      </c>
      <c r="C65" s="58" t="s">
        <v>424</v>
      </c>
    </row>
    <row r="66" spans="1:3" ht="30" x14ac:dyDescent="0.25">
      <c r="A66" s="842"/>
      <c r="B66" s="57" t="s">
        <v>481</v>
      </c>
      <c r="C66" s="58" t="s">
        <v>424</v>
      </c>
    </row>
    <row r="67" spans="1:3" ht="45" x14ac:dyDescent="0.25">
      <c r="A67" s="842"/>
      <c r="B67" s="57" t="s">
        <v>482</v>
      </c>
      <c r="C67" s="58" t="s">
        <v>424</v>
      </c>
    </row>
    <row r="68" spans="1:3" ht="30" x14ac:dyDescent="0.25">
      <c r="A68" s="842"/>
      <c r="B68" s="57" t="s">
        <v>483</v>
      </c>
      <c r="C68" s="58" t="s">
        <v>424</v>
      </c>
    </row>
    <row r="69" spans="1:3" x14ac:dyDescent="0.25">
      <c r="A69" s="842"/>
      <c r="B69" s="57" t="s">
        <v>484</v>
      </c>
      <c r="C69" s="58" t="s">
        <v>424</v>
      </c>
    </row>
    <row r="70" spans="1:3" ht="30" x14ac:dyDescent="0.25">
      <c r="A70" s="842"/>
      <c r="B70" s="57" t="s">
        <v>485</v>
      </c>
      <c r="C70" s="58" t="s">
        <v>424</v>
      </c>
    </row>
    <row r="71" spans="1:3" ht="30" x14ac:dyDescent="0.25">
      <c r="A71" s="842"/>
      <c r="B71" s="57" t="s">
        <v>486</v>
      </c>
      <c r="C71" s="58" t="s">
        <v>424</v>
      </c>
    </row>
    <row r="72" spans="1:3" ht="30" x14ac:dyDescent="0.25">
      <c r="A72" s="842"/>
      <c r="B72" s="57" t="s">
        <v>487</v>
      </c>
      <c r="C72" s="58" t="s">
        <v>375</v>
      </c>
    </row>
    <row r="73" spans="1:3" ht="30" x14ac:dyDescent="0.25">
      <c r="A73" s="842"/>
      <c r="B73" s="57" t="s">
        <v>488</v>
      </c>
      <c r="C73" s="58" t="s">
        <v>375</v>
      </c>
    </row>
    <row r="74" spans="1:3" ht="30" x14ac:dyDescent="0.25">
      <c r="A74" s="842"/>
      <c r="B74" s="57" t="s">
        <v>489</v>
      </c>
      <c r="C74" s="58" t="s">
        <v>375</v>
      </c>
    </row>
    <row r="75" spans="1:3" ht="30" x14ac:dyDescent="0.25">
      <c r="A75" s="842"/>
      <c r="B75" s="57" t="s">
        <v>490</v>
      </c>
      <c r="C75" s="58" t="s">
        <v>393</v>
      </c>
    </row>
    <row r="76" spans="1:3" ht="30" x14ac:dyDescent="0.25">
      <c r="A76" s="842"/>
      <c r="B76" s="57" t="s">
        <v>491</v>
      </c>
      <c r="C76" s="58" t="s">
        <v>393</v>
      </c>
    </row>
    <row r="77" spans="1:3" ht="30" x14ac:dyDescent="0.25">
      <c r="A77" s="842"/>
      <c r="B77" s="57" t="s">
        <v>492</v>
      </c>
      <c r="C77" s="58" t="s">
        <v>366</v>
      </c>
    </row>
    <row r="78" spans="1:3" ht="30" x14ac:dyDescent="0.25">
      <c r="A78" s="842"/>
      <c r="B78" s="57" t="s">
        <v>493</v>
      </c>
      <c r="C78" s="58" t="s">
        <v>386</v>
      </c>
    </row>
    <row r="79" spans="1:3" x14ac:dyDescent="0.25">
      <c r="A79" s="842"/>
      <c r="B79" s="57" t="s">
        <v>494</v>
      </c>
      <c r="C79" s="58" t="s">
        <v>495</v>
      </c>
    </row>
    <row r="80" spans="1:3" ht="30" x14ac:dyDescent="0.25">
      <c r="A80" s="842"/>
      <c r="B80" s="57" t="s">
        <v>496</v>
      </c>
      <c r="C80" s="58" t="s">
        <v>383</v>
      </c>
    </row>
    <row r="81" spans="1:3" ht="30" x14ac:dyDescent="0.25">
      <c r="A81" s="842"/>
      <c r="B81" s="57" t="s">
        <v>497</v>
      </c>
      <c r="C81" s="58" t="s">
        <v>383</v>
      </c>
    </row>
    <row r="82" spans="1:3" ht="30" x14ac:dyDescent="0.25">
      <c r="A82" s="842"/>
      <c r="B82" s="57" t="s">
        <v>498</v>
      </c>
      <c r="C82" s="58" t="s">
        <v>383</v>
      </c>
    </row>
    <row r="83" spans="1:3" ht="30" x14ac:dyDescent="0.25">
      <c r="A83" s="842"/>
      <c r="B83" s="57" t="s">
        <v>499</v>
      </c>
      <c r="C83" s="58" t="s">
        <v>383</v>
      </c>
    </row>
    <row r="84" spans="1:3" ht="30" x14ac:dyDescent="0.25">
      <c r="A84" s="842"/>
      <c r="B84" s="57" t="s">
        <v>500</v>
      </c>
      <c r="C84" s="58" t="s">
        <v>383</v>
      </c>
    </row>
    <row r="85" spans="1:3" ht="45" x14ac:dyDescent="0.25">
      <c r="A85" s="842"/>
      <c r="B85" s="57" t="s">
        <v>501</v>
      </c>
      <c r="C85" s="58" t="s">
        <v>442</v>
      </c>
    </row>
    <row r="86" spans="1:3" ht="30" x14ac:dyDescent="0.25">
      <c r="A86" s="842"/>
      <c r="B86" s="57" t="s">
        <v>502</v>
      </c>
      <c r="C86" s="58" t="s">
        <v>363</v>
      </c>
    </row>
    <row r="87" spans="1:3" ht="30" x14ac:dyDescent="0.25">
      <c r="A87" s="842"/>
      <c r="B87" s="57" t="s">
        <v>503</v>
      </c>
      <c r="C87" s="58" t="s">
        <v>363</v>
      </c>
    </row>
    <row r="88" spans="1:3" ht="30" x14ac:dyDescent="0.25">
      <c r="A88" s="842"/>
      <c r="B88" s="57" t="s">
        <v>504</v>
      </c>
      <c r="C88" s="58" t="s">
        <v>363</v>
      </c>
    </row>
    <row r="89" spans="1:3" ht="30" x14ac:dyDescent="0.25">
      <c r="A89" s="842"/>
      <c r="B89" s="57" t="s">
        <v>505</v>
      </c>
      <c r="C89" s="58" t="s">
        <v>362</v>
      </c>
    </row>
    <row r="90" spans="1:3" ht="30" x14ac:dyDescent="0.25">
      <c r="A90" s="842"/>
      <c r="B90" s="57" t="s">
        <v>506</v>
      </c>
      <c r="C90" s="58" t="s">
        <v>362</v>
      </c>
    </row>
    <row r="91" spans="1:3" ht="30" x14ac:dyDescent="0.25">
      <c r="A91" s="842"/>
      <c r="B91" s="57" t="s">
        <v>507</v>
      </c>
      <c r="C91" s="58" t="s">
        <v>362</v>
      </c>
    </row>
    <row r="92" spans="1:3" ht="30" x14ac:dyDescent="0.25">
      <c r="A92" s="842"/>
      <c r="B92" s="57" t="s">
        <v>508</v>
      </c>
      <c r="C92" s="58" t="s">
        <v>377</v>
      </c>
    </row>
    <row r="93" spans="1:3" ht="30" x14ac:dyDescent="0.25">
      <c r="A93" s="842"/>
      <c r="B93" s="57" t="s">
        <v>509</v>
      </c>
      <c r="C93" s="58" t="s">
        <v>377</v>
      </c>
    </row>
    <row r="94" spans="1:3" ht="30" x14ac:dyDescent="0.25">
      <c r="A94" s="842"/>
      <c r="B94" s="57" t="s">
        <v>510</v>
      </c>
      <c r="C94" s="58" t="s">
        <v>379</v>
      </c>
    </row>
    <row r="95" spans="1:3" ht="30" x14ac:dyDescent="0.25">
      <c r="A95" s="843" t="s">
        <v>388</v>
      </c>
      <c r="B95" s="57" t="s">
        <v>511</v>
      </c>
      <c r="C95" s="58" t="s">
        <v>392</v>
      </c>
    </row>
    <row r="96" spans="1:3" ht="30" x14ac:dyDescent="0.25">
      <c r="A96" s="843"/>
      <c r="B96" s="57" t="s">
        <v>512</v>
      </c>
      <c r="C96" s="58" t="s">
        <v>391</v>
      </c>
    </row>
    <row r="97" spans="1:3" x14ac:dyDescent="0.25">
      <c r="A97" s="843"/>
      <c r="B97" s="57" t="s">
        <v>513</v>
      </c>
      <c r="C97" s="58" t="s">
        <v>391</v>
      </c>
    </row>
    <row r="98" spans="1:3" x14ac:dyDescent="0.25">
      <c r="A98" s="843"/>
      <c r="B98" s="57" t="s">
        <v>514</v>
      </c>
      <c r="C98" s="58" t="s">
        <v>391</v>
      </c>
    </row>
    <row r="99" spans="1:3" ht="30" x14ac:dyDescent="0.25">
      <c r="A99" s="843"/>
      <c r="B99" s="57" t="s">
        <v>515</v>
      </c>
      <c r="C99" s="58" t="s">
        <v>389</v>
      </c>
    </row>
    <row r="100" spans="1:3" ht="30" x14ac:dyDescent="0.25">
      <c r="A100" s="843"/>
      <c r="B100" s="57" t="s">
        <v>516</v>
      </c>
      <c r="C100" s="59" t="s">
        <v>389</v>
      </c>
    </row>
    <row r="101" spans="1:3" ht="30" x14ac:dyDescent="0.25">
      <c r="A101" s="843"/>
      <c r="B101" s="60" t="s">
        <v>517</v>
      </c>
      <c r="C101" s="61" t="s">
        <v>389</v>
      </c>
    </row>
    <row r="102" spans="1:3" x14ac:dyDescent="0.25">
      <c r="A102" s="843"/>
      <c r="B102" s="60" t="s">
        <v>518</v>
      </c>
      <c r="C102" s="62" t="s">
        <v>394</v>
      </c>
    </row>
    <row r="103" spans="1:3" x14ac:dyDescent="0.25">
      <c r="A103" s="843"/>
      <c r="B103" s="63" t="s">
        <v>519</v>
      </c>
      <c r="C103" s="60" t="s">
        <v>397</v>
      </c>
    </row>
    <row r="104" spans="1:3" x14ac:dyDescent="0.25">
      <c r="A104" s="843"/>
      <c r="B104" s="60" t="s">
        <v>520</v>
      </c>
      <c r="C104" s="62" t="s">
        <v>521</v>
      </c>
    </row>
    <row r="105" spans="1:3" ht="30.75" thickBot="1" x14ac:dyDescent="0.3">
      <c r="A105" s="844"/>
      <c r="B105" s="64" t="s">
        <v>522</v>
      </c>
      <c r="C105" s="65"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7" t="s">
        <v>561</v>
      </c>
      <c r="B1" s="38"/>
      <c r="C1" s="38"/>
      <c r="D1" s="38"/>
      <c r="E1" s="38"/>
    </row>
    <row r="2" spans="1:5" x14ac:dyDescent="0.25">
      <c r="A2" s="853" t="s">
        <v>562</v>
      </c>
      <c r="B2" s="847" t="s">
        <v>563</v>
      </c>
      <c r="C2" s="847" t="s">
        <v>564</v>
      </c>
      <c r="D2" s="847" t="s">
        <v>565</v>
      </c>
      <c r="E2" s="847" t="s">
        <v>566</v>
      </c>
    </row>
    <row r="3" spans="1:5" ht="15.75" thickBot="1" x14ac:dyDescent="0.3">
      <c r="A3" s="854"/>
      <c r="B3" s="848"/>
      <c r="C3" s="848"/>
      <c r="D3" s="848"/>
      <c r="E3" s="848"/>
    </row>
    <row r="4" spans="1:5" x14ac:dyDescent="0.25">
      <c r="A4" s="851" t="s">
        <v>567</v>
      </c>
      <c r="B4" s="852" t="s">
        <v>568</v>
      </c>
      <c r="C4" s="39">
        <v>1</v>
      </c>
      <c r="D4" s="40" t="s">
        <v>569</v>
      </c>
      <c r="E4" s="40" t="s">
        <v>570</v>
      </c>
    </row>
    <row r="5" spans="1:5" ht="25.5" x14ac:dyDescent="0.25">
      <c r="A5" s="849"/>
      <c r="B5" s="850"/>
      <c r="C5" s="41">
        <v>2</v>
      </c>
      <c r="D5" s="42" t="s">
        <v>571</v>
      </c>
      <c r="E5" s="42" t="s">
        <v>572</v>
      </c>
    </row>
    <row r="6" spans="1:5" ht="25.5" x14ac:dyDescent="0.25">
      <c r="A6" s="849" t="s">
        <v>573</v>
      </c>
      <c r="B6" s="850" t="s">
        <v>574</v>
      </c>
      <c r="C6" s="41">
        <v>3</v>
      </c>
      <c r="D6" s="42" t="s">
        <v>575</v>
      </c>
      <c r="E6" s="42" t="s">
        <v>576</v>
      </c>
    </row>
    <row r="7" spans="1:5" x14ac:dyDescent="0.25">
      <c r="A7" s="849"/>
      <c r="B7" s="850"/>
      <c r="C7" s="41">
        <v>4</v>
      </c>
      <c r="D7" s="42" t="s">
        <v>577</v>
      </c>
      <c r="E7" s="42" t="s">
        <v>578</v>
      </c>
    </row>
    <row r="8" spans="1:5" x14ac:dyDescent="0.25">
      <c r="A8" s="849"/>
      <c r="B8" s="850"/>
      <c r="C8" s="41">
        <v>5</v>
      </c>
      <c r="D8" s="42" t="s">
        <v>579</v>
      </c>
      <c r="E8" s="42" t="s">
        <v>580</v>
      </c>
    </row>
    <row r="9" spans="1:5" x14ac:dyDescent="0.25">
      <c r="A9" s="849"/>
      <c r="B9" s="850"/>
      <c r="C9" s="41">
        <v>6</v>
      </c>
      <c r="D9" s="42" t="s">
        <v>581</v>
      </c>
      <c r="E9" s="42" t="s">
        <v>582</v>
      </c>
    </row>
    <row r="10" spans="1:5" x14ac:dyDescent="0.25">
      <c r="A10" s="849"/>
      <c r="B10" s="850"/>
      <c r="C10" s="41">
        <v>7</v>
      </c>
      <c r="D10" s="42" t="s">
        <v>583</v>
      </c>
      <c r="E10" s="42" t="s">
        <v>584</v>
      </c>
    </row>
    <row r="11" spans="1:5" x14ac:dyDescent="0.25">
      <c r="A11" s="849"/>
      <c r="B11" s="850" t="s">
        <v>585</v>
      </c>
      <c r="C11" s="41">
        <v>8</v>
      </c>
      <c r="D11" s="42" t="s">
        <v>586</v>
      </c>
      <c r="E11" s="42" t="s">
        <v>587</v>
      </c>
    </row>
    <row r="12" spans="1:5" x14ac:dyDescent="0.25">
      <c r="A12" s="849"/>
      <c r="B12" s="850"/>
      <c r="C12" s="41">
        <v>9</v>
      </c>
      <c r="D12" s="42" t="s">
        <v>588</v>
      </c>
      <c r="E12" s="42" t="s">
        <v>589</v>
      </c>
    </row>
    <row r="13" spans="1:5" x14ac:dyDescent="0.25">
      <c r="A13" s="849" t="s">
        <v>590</v>
      </c>
      <c r="B13" s="850" t="s">
        <v>591</v>
      </c>
      <c r="C13" s="41">
        <v>10</v>
      </c>
      <c r="D13" s="42" t="s">
        <v>592</v>
      </c>
      <c r="E13" s="42" t="s">
        <v>593</v>
      </c>
    </row>
    <row r="14" spans="1:5" x14ac:dyDescent="0.25">
      <c r="A14" s="849"/>
      <c r="B14" s="850"/>
      <c r="C14" s="41">
        <v>11</v>
      </c>
      <c r="D14" s="42" t="s">
        <v>594</v>
      </c>
      <c r="E14" s="42" t="s">
        <v>595</v>
      </c>
    </row>
    <row r="15" spans="1:5" x14ac:dyDescent="0.25">
      <c r="A15" s="849"/>
      <c r="B15" s="850" t="s">
        <v>596</v>
      </c>
      <c r="C15" s="41">
        <v>12</v>
      </c>
      <c r="D15" s="42" t="s">
        <v>597</v>
      </c>
      <c r="E15" s="42" t="s">
        <v>598</v>
      </c>
    </row>
    <row r="16" spans="1:5" ht="25.5" x14ac:dyDescent="0.25">
      <c r="A16" s="849"/>
      <c r="B16" s="850"/>
      <c r="C16" s="41">
        <v>13</v>
      </c>
      <c r="D16" s="42" t="s">
        <v>599</v>
      </c>
      <c r="E16" s="42" t="s">
        <v>600</v>
      </c>
    </row>
    <row r="17" spans="1:5" x14ac:dyDescent="0.25">
      <c r="A17" s="849"/>
      <c r="B17" s="850"/>
      <c r="C17" s="41">
        <v>14</v>
      </c>
      <c r="D17" s="42" t="s">
        <v>601</v>
      </c>
      <c r="E17" s="42" t="s">
        <v>602</v>
      </c>
    </row>
    <row r="18" spans="1:5" ht="25.5" x14ac:dyDescent="0.25">
      <c r="A18" s="849"/>
      <c r="B18" s="43" t="s">
        <v>603</v>
      </c>
      <c r="C18" s="41">
        <v>15</v>
      </c>
      <c r="D18" s="42" t="s">
        <v>604</v>
      </c>
      <c r="E18" s="42" t="s">
        <v>605</v>
      </c>
    </row>
    <row r="19" spans="1:5" x14ac:dyDescent="0.25">
      <c r="A19" s="849" t="s">
        <v>606</v>
      </c>
      <c r="B19" s="850" t="s">
        <v>607</v>
      </c>
      <c r="C19" s="41">
        <v>16</v>
      </c>
      <c r="D19" s="42" t="s">
        <v>608</v>
      </c>
      <c r="E19" s="42" t="s">
        <v>609</v>
      </c>
    </row>
    <row r="20" spans="1:5" x14ac:dyDescent="0.25">
      <c r="A20" s="849"/>
      <c r="B20" s="850"/>
      <c r="C20" s="41">
        <v>17</v>
      </c>
      <c r="D20" s="42" t="s">
        <v>610</v>
      </c>
      <c r="E20" s="42" t="s">
        <v>611</v>
      </c>
    </row>
    <row r="21" spans="1:5" x14ac:dyDescent="0.25">
      <c r="A21" s="849"/>
      <c r="B21" s="850"/>
      <c r="C21" s="41">
        <v>18</v>
      </c>
      <c r="D21" s="42" t="s">
        <v>612</v>
      </c>
      <c r="E21" s="42" t="s">
        <v>613</v>
      </c>
    </row>
    <row r="22" spans="1:5" x14ac:dyDescent="0.25">
      <c r="A22" s="849"/>
      <c r="B22" s="850"/>
      <c r="C22" s="41">
        <v>19</v>
      </c>
      <c r="D22" s="42" t="s">
        <v>614</v>
      </c>
      <c r="E22" s="42" t="s">
        <v>615</v>
      </c>
    </row>
    <row r="23" spans="1:5" x14ac:dyDescent="0.25">
      <c r="A23" s="849"/>
      <c r="B23" s="850" t="s">
        <v>616</v>
      </c>
      <c r="C23" s="41">
        <v>20</v>
      </c>
      <c r="D23" s="42" t="s">
        <v>617</v>
      </c>
      <c r="E23" s="42" t="s">
        <v>618</v>
      </c>
    </row>
    <row r="24" spans="1:5" x14ac:dyDescent="0.25">
      <c r="A24" s="849"/>
      <c r="B24" s="850"/>
      <c r="C24" s="41">
        <v>21</v>
      </c>
      <c r="D24" s="42" t="s">
        <v>619</v>
      </c>
      <c r="E24" s="42" t="s">
        <v>620</v>
      </c>
    </row>
    <row r="25" spans="1:5" x14ac:dyDescent="0.25">
      <c r="A25" s="849"/>
      <c r="B25" s="850"/>
      <c r="C25" s="41">
        <v>22</v>
      </c>
      <c r="D25" s="42" t="s">
        <v>621</v>
      </c>
      <c r="E25" s="42" t="s">
        <v>622</v>
      </c>
    </row>
    <row r="26" spans="1:5" x14ac:dyDescent="0.25">
      <c r="A26" s="849"/>
      <c r="B26" s="850" t="s">
        <v>623</v>
      </c>
      <c r="C26" s="41">
        <v>23</v>
      </c>
      <c r="D26" s="42" t="s">
        <v>624</v>
      </c>
      <c r="E26" s="42" t="s">
        <v>625</v>
      </c>
    </row>
    <row r="27" spans="1:5" x14ac:dyDescent="0.25">
      <c r="A27" s="849"/>
      <c r="B27" s="850"/>
      <c r="C27" s="41">
        <v>24</v>
      </c>
      <c r="D27" s="42" t="s">
        <v>626</v>
      </c>
      <c r="E27" s="42" t="s">
        <v>627</v>
      </c>
    </row>
    <row r="28" spans="1:5" x14ac:dyDescent="0.25">
      <c r="A28" s="849"/>
      <c r="B28" s="850"/>
      <c r="C28" s="41">
        <v>25</v>
      </c>
      <c r="D28" s="42" t="s">
        <v>628</v>
      </c>
      <c r="E28" s="42" t="s">
        <v>629</v>
      </c>
    </row>
    <row r="29" spans="1:5" x14ac:dyDescent="0.25">
      <c r="A29" s="849" t="s">
        <v>630</v>
      </c>
      <c r="B29" s="850" t="s">
        <v>631</v>
      </c>
      <c r="C29" s="41">
        <v>26</v>
      </c>
      <c r="D29" s="42" t="s">
        <v>632</v>
      </c>
      <c r="E29" s="42" t="s">
        <v>633</v>
      </c>
    </row>
    <row r="30" spans="1:5" x14ac:dyDescent="0.25">
      <c r="A30" s="849"/>
      <c r="B30" s="850"/>
      <c r="C30" s="41">
        <v>27</v>
      </c>
      <c r="D30" s="42" t="s">
        <v>634</v>
      </c>
      <c r="E30" s="42" t="s">
        <v>635</v>
      </c>
    </row>
    <row r="31" spans="1:5" x14ac:dyDescent="0.25">
      <c r="A31" s="849"/>
      <c r="B31" s="850" t="s">
        <v>636</v>
      </c>
      <c r="C31" s="41">
        <v>28</v>
      </c>
      <c r="D31" s="42" t="s">
        <v>637</v>
      </c>
      <c r="E31" s="42" t="s">
        <v>638</v>
      </c>
    </row>
    <row r="32" spans="1:5" x14ac:dyDescent="0.25">
      <c r="A32" s="849"/>
      <c r="B32" s="850"/>
      <c r="C32" s="41">
        <v>29</v>
      </c>
      <c r="D32" s="42" t="s">
        <v>639</v>
      </c>
      <c r="E32" s="42" t="s">
        <v>640</v>
      </c>
    </row>
    <row r="33" spans="1:5" x14ac:dyDescent="0.25">
      <c r="A33" s="849"/>
      <c r="B33" s="850"/>
      <c r="C33" s="41">
        <v>30</v>
      </c>
      <c r="D33" s="42" t="s">
        <v>641</v>
      </c>
      <c r="E33" s="42" t="s">
        <v>642</v>
      </c>
    </row>
    <row r="34" spans="1:5" ht="25.5" x14ac:dyDescent="0.25">
      <c r="A34" s="849"/>
      <c r="B34" s="850"/>
      <c r="C34" s="41">
        <v>31</v>
      </c>
      <c r="D34" s="42" t="s">
        <v>643</v>
      </c>
      <c r="E34" s="42" t="s">
        <v>644</v>
      </c>
    </row>
    <row r="35" spans="1:5" x14ac:dyDescent="0.25">
      <c r="A35" s="849"/>
      <c r="B35" s="850"/>
      <c r="C35" s="41">
        <v>32</v>
      </c>
      <c r="D35" s="42" t="s">
        <v>645</v>
      </c>
      <c r="E35" s="42" t="s">
        <v>646</v>
      </c>
    </row>
    <row r="36" spans="1:5" x14ac:dyDescent="0.25">
      <c r="A36" s="849"/>
      <c r="B36" s="850"/>
      <c r="C36" s="41">
        <v>33</v>
      </c>
      <c r="D36" s="42" t="s">
        <v>647</v>
      </c>
      <c r="E36" s="42" t="s">
        <v>648</v>
      </c>
    </row>
    <row r="37" spans="1:5" ht="25.5" x14ac:dyDescent="0.25">
      <c r="A37" s="849"/>
      <c r="B37" s="43" t="s">
        <v>649</v>
      </c>
      <c r="C37" s="41">
        <v>34</v>
      </c>
      <c r="D37" s="42" t="s">
        <v>650</v>
      </c>
      <c r="E37" s="42" t="s">
        <v>651</v>
      </c>
    </row>
    <row r="38" spans="1:5" x14ac:dyDescent="0.25">
      <c r="A38" s="849"/>
      <c r="B38" s="850" t="s">
        <v>652</v>
      </c>
      <c r="C38" s="41">
        <v>35</v>
      </c>
      <c r="D38" s="42" t="s">
        <v>653</v>
      </c>
      <c r="E38" s="42" t="s">
        <v>654</v>
      </c>
    </row>
    <row r="39" spans="1:5" x14ac:dyDescent="0.25">
      <c r="A39" s="849"/>
      <c r="B39" s="850"/>
      <c r="C39" s="41">
        <v>36</v>
      </c>
      <c r="D39" s="42" t="s">
        <v>655</v>
      </c>
      <c r="E39" s="42" t="s">
        <v>656</v>
      </c>
    </row>
    <row r="40" spans="1:5" x14ac:dyDescent="0.25">
      <c r="A40" s="849"/>
      <c r="B40" s="850"/>
      <c r="C40" s="41">
        <v>37</v>
      </c>
      <c r="D40" s="42" t="s">
        <v>657</v>
      </c>
      <c r="E40" s="42" t="s">
        <v>658</v>
      </c>
    </row>
    <row r="41" spans="1:5" x14ac:dyDescent="0.25">
      <c r="A41" s="849"/>
      <c r="B41" s="850"/>
      <c r="C41" s="41">
        <v>38</v>
      </c>
      <c r="D41" s="42" t="s">
        <v>659</v>
      </c>
      <c r="E41" s="42" t="s">
        <v>660</v>
      </c>
    </row>
    <row r="42" spans="1:5" x14ac:dyDescent="0.25">
      <c r="A42" s="849"/>
      <c r="B42" s="850"/>
      <c r="C42" s="41">
        <v>39</v>
      </c>
      <c r="D42" s="42" t="s">
        <v>661</v>
      </c>
      <c r="E42" s="42" t="s">
        <v>662</v>
      </c>
    </row>
    <row r="43" spans="1:5" x14ac:dyDescent="0.25">
      <c r="A43" s="849" t="s">
        <v>663</v>
      </c>
      <c r="B43" s="850" t="s">
        <v>664</v>
      </c>
      <c r="C43" s="41">
        <v>40</v>
      </c>
      <c r="D43" s="42" t="s">
        <v>665</v>
      </c>
      <c r="E43" s="42" t="s">
        <v>666</v>
      </c>
    </row>
    <row r="44" spans="1:5" x14ac:dyDescent="0.25">
      <c r="A44" s="849"/>
      <c r="B44" s="850"/>
      <c r="C44" s="41">
        <v>41</v>
      </c>
      <c r="D44" s="42" t="s">
        <v>667</v>
      </c>
      <c r="E44" s="42" t="s">
        <v>668</v>
      </c>
    </row>
    <row r="45" spans="1:5" x14ac:dyDescent="0.25">
      <c r="A45" s="849" t="s">
        <v>669</v>
      </c>
      <c r="B45" s="850" t="s">
        <v>670</v>
      </c>
      <c r="C45" s="41">
        <v>42</v>
      </c>
      <c r="D45" s="42" t="s">
        <v>671</v>
      </c>
      <c r="E45" s="42" t="s">
        <v>672</v>
      </c>
    </row>
    <row r="46" spans="1:5" x14ac:dyDescent="0.25">
      <c r="A46" s="849"/>
      <c r="B46" s="850"/>
      <c r="C46" s="41">
        <v>43</v>
      </c>
      <c r="D46" s="42" t="s">
        <v>673</v>
      </c>
      <c r="E46" s="42" t="s">
        <v>674</v>
      </c>
    </row>
    <row r="47" spans="1:5" x14ac:dyDescent="0.25">
      <c r="A47" s="849"/>
      <c r="B47" s="850"/>
      <c r="C47" s="41">
        <v>44</v>
      </c>
      <c r="D47" s="42" t="s">
        <v>675</v>
      </c>
      <c r="E47" s="42" t="s">
        <v>676</v>
      </c>
    </row>
    <row r="48" spans="1:5" x14ac:dyDescent="0.25">
      <c r="A48" s="849"/>
      <c r="B48" s="850"/>
      <c r="C48" s="41">
        <v>45</v>
      </c>
      <c r="D48" s="42" t="s">
        <v>677</v>
      </c>
      <c r="E48" s="42" t="s">
        <v>678</v>
      </c>
    </row>
    <row r="49" spans="1:5" x14ac:dyDescent="0.25">
      <c r="A49" s="849"/>
      <c r="B49" s="850"/>
      <c r="C49" s="41">
        <v>46</v>
      </c>
      <c r="D49" s="42" t="s">
        <v>679</v>
      </c>
      <c r="E49" s="42" t="s">
        <v>680</v>
      </c>
    </row>
    <row r="50" spans="1:5" x14ac:dyDescent="0.25">
      <c r="A50" s="849"/>
      <c r="B50" s="850"/>
      <c r="C50" s="41">
        <v>47</v>
      </c>
      <c r="D50" s="42" t="s">
        <v>681</v>
      </c>
      <c r="E50" s="42" t="s">
        <v>682</v>
      </c>
    </row>
    <row r="51" spans="1:5" x14ac:dyDescent="0.25">
      <c r="A51" s="849"/>
      <c r="B51" s="850" t="s">
        <v>683</v>
      </c>
      <c r="C51" s="41">
        <v>48</v>
      </c>
      <c r="D51" s="42" t="s">
        <v>684</v>
      </c>
      <c r="E51" s="42" t="s">
        <v>685</v>
      </c>
    </row>
    <row r="52" spans="1:5" x14ac:dyDescent="0.25">
      <c r="A52" s="849"/>
      <c r="B52" s="850"/>
      <c r="C52" s="41">
        <v>49</v>
      </c>
      <c r="D52" s="42" t="s">
        <v>686</v>
      </c>
      <c r="E52" s="42" t="s">
        <v>687</v>
      </c>
    </row>
    <row r="53" spans="1:5" x14ac:dyDescent="0.25">
      <c r="A53" s="849"/>
      <c r="B53" s="850"/>
      <c r="C53" s="41">
        <v>50</v>
      </c>
      <c r="D53" s="42" t="s">
        <v>688</v>
      </c>
      <c r="E53" s="42" t="s">
        <v>689</v>
      </c>
    </row>
    <row r="54" spans="1:5" x14ac:dyDescent="0.25">
      <c r="A54" s="849"/>
      <c r="B54" s="850"/>
      <c r="C54" s="41">
        <v>51</v>
      </c>
      <c r="D54" s="42" t="s">
        <v>690</v>
      </c>
      <c r="E54" s="42" t="s">
        <v>691</v>
      </c>
    </row>
    <row r="55" spans="1:5" x14ac:dyDescent="0.25">
      <c r="A55" s="849"/>
      <c r="B55" s="850"/>
      <c r="C55" s="41">
        <v>52</v>
      </c>
      <c r="D55" s="42" t="s">
        <v>692</v>
      </c>
      <c r="E55" s="42" t="s">
        <v>693</v>
      </c>
    </row>
    <row r="56" spans="1:5" ht="25.5" x14ac:dyDescent="0.25">
      <c r="A56" s="849"/>
      <c r="B56" s="850"/>
      <c r="C56" s="41">
        <v>53</v>
      </c>
      <c r="D56" s="42" t="s">
        <v>694</v>
      </c>
      <c r="E56" s="42" t="s">
        <v>695</v>
      </c>
    </row>
    <row r="57" spans="1:5" x14ac:dyDescent="0.25">
      <c r="A57" s="849"/>
      <c r="B57" s="850"/>
      <c r="C57" s="41">
        <v>54</v>
      </c>
      <c r="D57" s="42" t="s">
        <v>696</v>
      </c>
      <c r="E57" s="42" t="s">
        <v>697</v>
      </c>
    </row>
    <row r="58" spans="1:5" x14ac:dyDescent="0.25">
      <c r="A58" s="849"/>
      <c r="B58" s="850"/>
      <c r="C58" s="41">
        <v>55</v>
      </c>
      <c r="D58" s="42" t="s">
        <v>698</v>
      </c>
      <c r="E58" s="42" t="s">
        <v>699</v>
      </c>
    </row>
    <row r="59" spans="1:5" x14ac:dyDescent="0.25">
      <c r="A59" s="849"/>
      <c r="B59" s="850"/>
      <c r="C59" s="41">
        <v>56</v>
      </c>
      <c r="D59" s="42" t="s">
        <v>700</v>
      </c>
      <c r="E59" s="42" t="s">
        <v>701</v>
      </c>
    </row>
    <row r="60" spans="1:5" x14ac:dyDescent="0.25">
      <c r="A60" s="849" t="s">
        <v>702</v>
      </c>
      <c r="B60" s="850" t="s">
        <v>703</v>
      </c>
      <c r="C60" s="41">
        <v>57</v>
      </c>
      <c r="D60" s="42" t="s">
        <v>704</v>
      </c>
      <c r="E60" s="42" t="s">
        <v>705</v>
      </c>
    </row>
    <row r="61" spans="1:5" x14ac:dyDescent="0.25">
      <c r="A61" s="849"/>
      <c r="B61" s="850"/>
      <c r="C61" s="41">
        <v>58</v>
      </c>
      <c r="D61" s="42" t="s">
        <v>706</v>
      </c>
      <c r="E61" s="42" t="s">
        <v>707</v>
      </c>
    </row>
    <row r="62" spans="1:5" x14ac:dyDescent="0.25">
      <c r="A62" s="849"/>
      <c r="B62" s="850"/>
      <c r="C62" s="41">
        <v>59</v>
      </c>
      <c r="D62" s="42" t="s">
        <v>708</v>
      </c>
      <c r="E62" s="42" t="s">
        <v>709</v>
      </c>
    </row>
    <row r="63" spans="1:5" ht="25.5" x14ac:dyDescent="0.25">
      <c r="A63" s="849"/>
      <c r="B63" s="850"/>
      <c r="C63" s="41">
        <v>60</v>
      </c>
      <c r="D63" s="42" t="s">
        <v>710</v>
      </c>
      <c r="E63" s="42" t="s">
        <v>711</v>
      </c>
    </row>
    <row r="64" spans="1:5" ht="25.5" x14ac:dyDescent="0.25">
      <c r="A64" s="849"/>
      <c r="B64" s="43" t="s">
        <v>712</v>
      </c>
      <c r="C64" s="41">
        <v>61</v>
      </c>
      <c r="D64" s="42" t="s">
        <v>713</v>
      </c>
      <c r="E64" s="42" t="s">
        <v>714</v>
      </c>
    </row>
    <row r="65" spans="1:5" x14ac:dyDescent="0.25">
      <c r="A65" s="849"/>
      <c r="B65" s="43" t="s">
        <v>715</v>
      </c>
      <c r="C65" s="41">
        <v>62</v>
      </c>
      <c r="D65" s="42" t="s">
        <v>716</v>
      </c>
      <c r="E65" s="42" t="s">
        <v>717</v>
      </c>
    </row>
    <row r="66" spans="1:5" x14ac:dyDescent="0.25">
      <c r="A66" s="849"/>
      <c r="B66" s="850" t="s">
        <v>718</v>
      </c>
      <c r="C66" s="41">
        <v>63</v>
      </c>
      <c r="D66" s="42" t="s">
        <v>719</v>
      </c>
      <c r="E66" s="42" t="s">
        <v>720</v>
      </c>
    </row>
    <row r="67" spans="1:5" x14ac:dyDescent="0.25">
      <c r="A67" s="849"/>
      <c r="B67" s="850"/>
      <c r="C67" s="41">
        <v>64</v>
      </c>
      <c r="D67" s="42" t="s">
        <v>721</v>
      </c>
      <c r="E67" s="42" t="s">
        <v>722</v>
      </c>
    </row>
    <row r="68" spans="1:5" x14ac:dyDescent="0.25">
      <c r="A68" s="849"/>
      <c r="B68" s="850"/>
      <c r="C68" s="41">
        <v>65</v>
      </c>
      <c r="D68" s="42" t="s">
        <v>723</v>
      </c>
      <c r="E68" s="42" t="s">
        <v>724</v>
      </c>
    </row>
    <row r="69" spans="1:5" x14ac:dyDescent="0.25">
      <c r="A69" s="849"/>
      <c r="B69" s="850"/>
      <c r="C69" s="41">
        <v>66</v>
      </c>
      <c r="D69" s="42" t="s">
        <v>725</v>
      </c>
      <c r="E69" s="42" t="s">
        <v>726</v>
      </c>
    </row>
    <row r="70" spans="1:5" ht="25.5" x14ac:dyDescent="0.25">
      <c r="A70" s="849"/>
      <c r="B70" s="43" t="s">
        <v>727</v>
      </c>
      <c r="C70" s="41">
        <v>67</v>
      </c>
      <c r="D70" s="42" t="s">
        <v>728</v>
      </c>
      <c r="E70" s="42" t="s">
        <v>729</v>
      </c>
    </row>
    <row r="71" spans="1:5" x14ac:dyDescent="0.25">
      <c r="A71" s="849"/>
      <c r="B71" s="850" t="s">
        <v>730</v>
      </c>
      <c r="C71" s="41">
        <v>68</v>
      </c>
      <c r="D71" s="42" t="s">
        <v>731</v>
      </c>
      <c r="E71" s="42" t="s">
        <v>732</v>
      </c>
    </row>
    <row r="72" spans="1:5" x14ac:dyDescent="0.25">
      <c r="A72" s="849"/>
      <c r="B72" s="850"/>
      <c r="C72" s="41">
        <v>69</v>
      </c>
      <c r="D72" s="42" t="s">
        <v>733</v>
      </c>
      <c r="E72" s="42" t="s">
        <v>734</v>
      </c>
    </row>
    <row r="73" spans="1:5" ht="38.25" x14ac:dyDescent="0.25">
      <c r="A73" s="849"/>
      <c r="B73" s="43" t="s">
        <v>735</v>
      </c>
      <c r="C73" s="41">
        <v>70</v>
      </c>
      <c r="D73" s="42" t="s">
        <v>736</v>
      </c>
      <c r="E73" s="42" t="s">
        <v>737</v>
      </c>
    </row>
    <row r="74" spans="1:5" x14ac:dyDescent="0.25">
      <c r="A74" s="849" t="s">
        <v>738</v>
      </c>
      <c r="B74" s="850" t="s">
        <v>739</v>
      </c>
      <c r="C74" s="41">
        <v>71</v>
      </c>
      <c r="D74" s="42" t="s">
        <v>740</v>
      </c>
      <c r="E74" s="42" t="s">
        <v>741</v>
      </c>
    </row>
    <row r="75" spans="1:5" x14ac:dyDescent="0.25">
      <c r="A75" s="849"/>
      <c r="B75" s="850"/>
      <c r="C75" s="41">
        <v>72</v>
      </c>
      <c r="D75" s="42" t="s">
        <v>742</v>
      </c>
      <c r="E75" s="42" t="s">
        <v>743</v>
      </c>
    </row>
    <row r="76" spans="1:5" x14ac:dyDescent="0.25">
      <c r="A76" s="849"/>
      <c r="B76" s="850"/>
      <c r="C76" s="41">
        <v>73</v>
      </c>
      <c r="D76" s="42" t="s">
        <v>744</v>
      </c>
      <c r="E76" s="42" t="s">
        <v>745</v>
      </c>
    </row>
    <row r="77" spans="1:5" ht="25.5" x14ac:dyDescent="0.25">
      <c r="A77" s="849"/>
      <c r="B77" s="850" t="s">
        <v>746</v>
      </c>
      <c r="C77" s="41">
        <v>74</v>
      </c>
      <c r="D77" s="42" t="s">
        <v>747</v>
      </c>
      <c r="E77" s="42" t="s">
        <v>748</v>
      </c>
    </row>
    <row r="78" spans="1:5" x14ac:dyDescent="0.25">
      <c r="A78" s="849"/>
      <c r="B78" s="850"/>
      <c r="C78" s="41">
        <v>75</v>
      </c>
      <c r="D78" s="42" t="s">
        <v>749</v>
      </c>
      <c r="E78" s="42" t="s">
        <v>750</v>
      </c>
    </row>
    <row r="79" spans="1:5" x14ac:dyDescent="0.25">
      <c r="A79" s="849"/>
      <c r="B79" s="850"/>
      <c r="C79" s="41">
        <v>76</v>
      </c>
      <c r="D79" s="42" t="s">
        <v>751</v>
      </c>
      <c r="E79" s="42" t="s">
        <v>752</v>
      </c>
    </row>
    <row r="80" spans="1:5" x14ac:dyDescent="0.25">
      <c r="A80" s="849"/>
      <c r="B80" s="850"/>
      <c r="C80" s="41">
        <v>77</v>
      </c>
      <c r="D80" s="42" t="s">
        <v>753</v>
      </c>
      <c r="E80" s="42" t="s">
        <v>754</v>
      </c>
    </row>
    <row r="81" spans="1:5" ht="25.5" x14ac:dyDescent="0.25">
      <c r="A81" s="849" t="s">
        <v>755</v>
      </c>
      <c r="B81" s="850" t="s">
        <v>756</v>
      </c>
      <c r="C81" s="41">
        <v>78</v>
      </c>
      <c r="D81" s="42" t="s">
        <v>757</v>
      </c>
      <c r="E81" s="42" t="s">
        <v>758</v>
      </c>
    </row>
    <row r="82" spans="1:5" ht="25.5" x14ac:dyDescent="0.25">
      <c r="A82" s="849"/>
      <c r="B82" s="850"/>
      <c r="C82" s="41">
        <v>79</v>
      </c>
      <c r="D82" s="42" t="s">
        <v>759</v>
      </c>
      <c r="E82" s="42" t="s">
        <v>760</v>
      </c>
    </row>
    <row r="83" spans="1:5" ht="25.5" x14ac:dyDescent="0.25">
      <c r="A83" s="849"/>
      <c r="B83" s="850"/>
      <c r="C83" s="41">
        <v>80</v>
      </c>
      <c r="D83" s="42" t="s">
        <v>761</v>
      </c>
      <c r="E83" s="42" t="s">
        <v>762</v>
      </c>
    </row>
    <row r="84" spans="1:5" x14ac:dyDescent="0.25">
      <c r="A84" s="849"/>
      <c r="B84" s="850" t="s">
        <v>763</v>
      </c>
      <c r="C84" s="41">
        <v>81</v>
      </c>
      <c r="D84" s="42" t="s">
        <v>764</v>
      </c>
      <c r="E84" s="42" t="s">
        <v>765</v>
      </c>
    </row>
    <row r="85" spans="1:5" x14ac:dyDescent="0.25">
      <c r="A85" s="849"/>
      <c r="B85" s="850"/>
      <c r="C85" s="41">
        <v>82</v>
      </c>
      <c r="D85" s="42" t="s">
        <v>766</v>
      </c>
      <c r="E85" s="42" t="s">
        <v>767</v>
      </c>
    </row>
    <row r="86" spans="1:5" ht="25.5" x14ac:dyDescent="0.25">
      <c r="A86" s="849"/>
      <c r="B86" s="850"/>
      <c r="C86" s="41">
        <v>83</v>
      </c>
      <c r="D86" s="42" t="s">
        <v>768</v>
      </c>
      <c r="E86" s="42" t="s">
        <v>769</v>
      </c>
    </row>
    <row r="87" spans="1:5" ht="25.5" x14ac:dyDescent="0.25">
      <c r="A87" s="849"/>
      <c r="B87" s="850"/>
      <c r="C87" s="41">
        <v>84</v>
      </c>
      <c r="D87" s="42" t="s">
        <v>770</v>
      </c>
      <c r="E87" s="42" t="s">
        <v>771</v>
      </c>
    </row>
    <row r="88" spans="1:5" x14ac:dyDescent="0.25">
      <c r="A88" s="849"/>
      <c r="B88" s="850"/>
      <c r="C88" s="41">
        <v>85</v>
      </c>
      <c r="D88" s="42" t="s">
        <v>772</v>
      </c>
      <c r="E88" s="42" t="s">
        <v>773</v>
      </c>
    </row>
    <row r="89" spans="1:5" x14ac:dyDescent="0.25">
      <c r="A89" s="849"/>
      <c r="B89" s="850"/>
      <c r="C89" s="41">
        <v>86</v>
      </c>
      <c r="D89" s="42" t="s">
        <v>774</v>
      </c>
      <c r="E89" s="42" t="s">
        <v>775</v>
      </c>
    </row>
    <row r="90" spans="1:5" x14ac:dyDescent="0.25">
      <c r="A90" s="849"/>
      <c r="B90" s="850"/>
      <c r="C90" s="41">
        <v>87</v>
      </c>
      <c r="D90" s="42" t="s">
        <v>776</v>
      </c>
      <c r="E90" s="42" t="s">
        <v>777</v>
      </c>
    </row>
    <row r="91" spans="1:5" x14ac:dyDescent="0.25">
      <c r="A91" s="849"/>
      <c r="B91" s="850"/>
      <c r="C91" s="41">
        <v>88</v>
      </c>
      <c r="D91" s="42" t="s">
        <v>778</v>
      </c>
      <c r="E91" s="42" t="s">
        <v>779</v>
      </c>
    </row>
    <row r="92" spans="1:5" x14ac:dyDescent="0.25">
      <c r="A92" s="849"/>
      <c r="B92" s="850"/>
      <c r="C92" s="41">
        <v>89</v>
      </c>
      <c r="D92" s="42" t="s">
        <v>780</v>
      </c>
      <c r="E92" s="42" t="s">
        <v>781</v>
      </c>
    </row>
    <row r="93" spans="1:5" x14ac:dyDescent="0.25">
      <c r="A93" s="849"/>
      <c r="B93" s="43" t="s">
        <v>782</v>
      </c>
      <c r="C93" s="41">
        <v>90</v>
      </c>
      <c r="D93" s="42" t="s">
        <v>783</v>
      </c>
      <c r="E93" s="42" t="s">
        <v>784</v>
      </c>
    </row>
    <row r="94" spans="1:5" ht="25.5" x14ac:dyDescent="0.25">
      <c r="A94" s="849" t="s">
        <v>785</v>
      </c>
      <c r="B94" s="850" t="s">
        <v>786</v>
      </c>
      <c r="C94" s="41">
        <v>91</v>
      </c>
      <c r="D94" s="42" t="s">
        <v>787</v>
      </c>
      <c r="E94" s="42" t="s">
        <v>788</v>
      </c>
    </row>
    <row r="95" spans="1:5" ht="25.5" x14ac:dyDescent="0.25">
      <c r="A95" s="849"/>
      <c r="B95" s="850"/>
      <c r="C95" s="41">
        <v>92</v>
      </c>
      <c r="D95" s="42" t="s">
        <v>789</v>
      </c>
      <c r="E95" s="42" t="s">
        <v>790</v>
      </c>
    </row>
    <row r="96" spans="1:5" ht="25.5" x14ac:dyDescent="0.25">
      <c r="A96" s="849"/>
      <c r="B96" s="850"/>
      <c r="C96" s="41">
        <v>93</v>
      </c>
      <c r="D96" s="42" t="s">
        <v>791</v>
      </c>
      <c r="E96" s="44" t="s">
        <v>792</v>
      </c>
    </row>
    <row r="97" spans="1:5" ht="25.5" x14ac:dyDescent="0.25">
      <c r="A97" s="849"/>
      <c r="B97" s="850" t="s">
        <v>793</v>
      </c>
      <c r="C97" s="41">
        <v>94</v>
      </c>
      <c r="D97" s="42" t="s">
        <v>794</v>
      </c>
      <c r="E97" s="45" t="s">
        <v>795</v>
      </c>
    </row>
    <row r="98" spans="1:5" x14ac:dyDescent="0.25">
      <c r="A98" s="849"/>
      <c r="B98" s="850"/>
      <c r="C98" s="41">
        <v>95</v>
      </c>
      <c r="D98" s="42" t="s">
        <v>796</v>
      </c>
      <c r="E98" s="42" t="s">
        <v>797</v>
      </c>
    </row>
    <row r="99" spans="1:5" ht="25.5" x14ac:dyDescent="0.25">
      <c r="A99" s="849" t="s">
        <v>798</v>
      </c>
      <c r="B99" s="850" t="s">
        <v>799</v>
      </c>
      <c r="C99" s="41">
        <v>96</v>
      </c>
      <c r="D99" s="42" t="s">
        <v>800</v>
      </c>
      <c r="E99" s="42" t="s">
        <v>801</v>
      </c>
    </row>
    <row r="100" spans="1:5" x14ac:dyDescent="0.25">
      <c r="A100" s="849"/>
      <c r="B100" s="850"/>
      <c r="C100" s="41">
        <v>97</v>
      </c>
      <c r="D100" s="42" t="s">
        <v>802</v>
      </c>
      <c r="E100" s="42" t="s">
        <v>803</v>
      </c>
    </row>
    <row r="101" spans="1:5" x14ac:dyDescent="0.25">
      <c r="A101" s="849"/>
      <c r="B101" s="850"/>
      <c r="C101" s="41">
        <v>98</v>
      </c>
      <c r="D101" s="42" t="s">
        <v>804</v>
      </c>
      <c r="E101" s="42" t="s">
        <v>805</v>
      </c>
    </row>
    <row r="102" spans="1:5" ht="25.5" x14ac:dyDescent="0.25">
      <c r="A102" s="849"/>
      <c r="B102" s="850"/>
      <c r="C102" s="41">
        <v>99</v>
      </c>
      <c r="D102" s="42" t="s">
        <v>806</v>
      </c>
      <c r="E102" s="42" t="s">
        <v>807</v>
      </c>
    </row>
    <row r="103" spans="1:5" x14ac:dyDescent="0.25">
      <c r="A103" s="849"/>
      <c r="B103" s="850"/>
      <c r="C103" s="41">
        <v>100</v>
      </c>
      <c r="D103" s="42" t="s">
        <v>808</v>
      </c>
      <c r="E103" s="42" t="s">
        <v>809</v>
      </c>
    </row>
    <row r="104" spans="1:5" ht="25.5" x14ac:dyDescent="0.25">
      <c r="A104" s="849"/>
      <c r="B104" s="850"/>
      <c r="C104" s="41">
        <v>101</v>
      </c>
      <c r="D104" s="42" t="s">
        <v>810</v>
      </c>
      <c r="E104" s="42" t="s">
        <v>811</v>
      </c>
    </row>
    <row r="105" spans="1:5" x14ac:dyDescent="0.25">
      <c r="A105" s="849"/>
      <c r="B105" s="850"/>
      <c r="C105" s="41">
        <v>102</v>
      </c>
      <c r="D105" s="42" t="s">
        <v>812</v>
      </c>
      <c r="E105" s="42" t="s">
        <v>813</v>
      </c>
    </row>
    <row r="106" spans="1:5" ht="25.5" x14ac:dyDescent="0.25">
      <c r="A106" s="849" t="s">
        <v>814</v>
      </c>
      <c r="B106" s="850" t="s">
        <v>815</v>
      </c>
      <c r="C106" s="41">
        <v>103</v>
      </c>
      <c r="D106" s="44" t="s">
        <v>816</v>
      </c>
      <c r="E106" s="42" t="s">
        <v>817</v>
      </c>
    </row>
    <row r="107" spans="1:5" ht="25.5" x14ac:dyDescent="0.25">
      <c r="A107" s="849"/>
      <c r="B107" s="850"/>
      <c r="C107" s="41">
        <v>104</v>
      </c>
      <c r="D107" s="44" t="s">
        <v>818</v>
      </c>
      <c r="E107" s="42" t="s">
        <v>819</v>
      </c>
    </row>
    <row r="108" spans="1:5" ht="25.5" x14ac:dyDescent="0.25">
      <c r="A108" s="849"/>
      <c r="B108" s="850"/>
      <c r="C108" s="41">
        <v>105</v>
      </c>
      <c r="D108" s="44" t="s">
        <v>820</v>
      </c>
      <c r="E108" s="42" t="s">
        <v>821</v>
      </c>
    </row>
    <row r="109" spans="1:5" ht="25.5" x14ac:dyDescent="0.25">
      <c r="A109" s="849"/>
      <c r="B109" s="43" t="s">
        <v>822</v>
      </c>
      <c r="C109" s="41">
        <v>106</v>
      </c>
      <c r="D109" s="42" t="s">
        <v>823</v>
      </c>
      <c r="E109" s="42" t="s">
        <v>824</v>
      </c>
    </row>
    <row r="110" spans="1:5" ht="25.5" x14ac:dyDescent="0.25">
      <c r="A110" s="849" t="s">
        <v>825</v>
      </c>
      <c r="B110" s="850" t="s">
        <v>826</v>
      </c>
      <c r="C110" s="41">
        <v>107</v>
      </c>
      <c r="D110" s="42" t="s">
        <v>827</v>
      </c>
      <c r="E110" s="42" t="s">
        <v>828</v>
      </c>
    </row>
    <row r="111" spans="1:5" x14ac:dyDescent="0.25">
      <c r="A111" s="849"/>
      <c r="B111" s="850"/>
      <c r="C111" s="41">
        <v>108</v>
      </c>
      <c r="D111" s="42" t="s">
        <v>829</v>
      </c>
      <c r="E111" s="42" t="s">
        <v>830</v>
      </c>
    </row>
    <row r="112" spans="1:5" x14ac:dyDescent="0.25">
      <c r="A112" s="849"/>
      <c r="B112" s="850"/>
      <c r="C112" s="41">
        <v>109</v>
      </c>
      <c r="D112" s="42" t="s">
        <v>831</v>
      </c>
      <c r="E112" s="42" t="s">
        <v>832</v>
      </c>
    </row>
    <row r="113" spans="1:5" ht="25.5" x14ac:dyDescent="0.25">
      <c r="A113" s="849"/>
      <c r="B113" s="850"/>
      <c r="C113" s="41">
        <v>110</v>
      </c>
      <c r="D113" s="42" t="s">
        <v>833</v>
      </c>
      <c r="E113" s="42" t="s">
        <v>834</v>
      </c>
    </row>
    <row r="114" spans="1:5" x14ac:dyDescent="0.25">
      <c r="A114" s="849"/>
      <c r="B114" s="850"/>
      <c r="C114" s="41">
        <v>111</v>
      </c>
      <c r="D114" s="42" t="s">
        <v>835</v>
      </c>
      <c r="E114" s="42" t="s">
        <v>836</v>
      </c>
    </row>
    <row r="115" spans="1:5" x14ac:dyDescent="0.25">
      <c r="A115" s="849"/>
      <c r="B115" s="850" t="s">
        <v>837</v>
      </c>
      <c r="C115" s="41">
        <v>112</v>
      </c>
      <c r="D115" s="42" t="s">
        <v>838</v>
      </c>
      <c r="E115" s="42" t="s">
        <v>839</v>
      </c>
    </row>
    <row r="116" spans="1:5" x14ac:dyDescent="0.25">
      <c r="A116" s="849"/>
      <c r="B116" s="850"/>
      <c r="C116" s="41">
        <v>113</v>
      </c>
      <c r="D116" s="42" t="s">
        <v>840</v>
      </c>
      <c r="E116" s="42" t="s">
        <v>841</v>
      </c>
    </row>
    <row r="117" spans="1:5" ht="15.75" thickBot="1" x14ac:dyDescent="0.3">
      <c r="A117" s="855"/>
      <c r="B117" s="856"/>
      <c r="C117" s="46">
        <v>114</v>
      </c>
      <c r="D117" s="47" t="s">
        <v>842</v>
      </c>
      <c r="E117" s="47" t="s">
        <v>843</v>
      </c>
    </row>
    <row r="123" spans="1:5" x14ac:dyDescent="0.25">
      <c r="A123" s="48"/>
      <c r="B123" s="48"/>
      <c r="C123" s="48"/>
      <c r="D123" s="48"/>
      <c r="E123" s="48"/>
    </row>
    <row r="124" spans="1:5" x14ac:dyDescent="0.25">
      <c r="A124" s="48"/>
      <c r="B124" s="48"/>
      <c r="C124" s="48"/>
      <c r="D124" s="48"/>
      <c r="E124" s="48"/>
    </row>
    <row r="125" spans="1:5" x14ac:dyDescent="0.25">
      <c r="A125" s="48"/>
      <c r="B125" s="48"/>
      <c r="C125" s="48"/>
      <c r="D125" s="48"/>
      <c r="E125" s="48"/>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324" customWidth="1"/>
    <col min="2" max="2" width="25.28515625" style="324" customWidth="1"/>
    <col min="3" max="3" width="45.5703125" style="324" customWidth="1"/>
    <col min="4" max="4" width="46.28515625" style="324" customWidth="1"/>
    <col min="5" max="5" width="36" style="324" customWidth="1"/>
    <col min="6" max="6" width="14" style="324" customWidth="1"/>
    <col min="7" max="14" width="11.42578125" style="324"/>
    <col min="15" max="15" width="12.85546875" style="324" bestFit="1" customWidth="1"/>
    <col min="16" max="16" width="16.7109375" style="324" customWidth="1"/>
    <col min="17" max="17" width="14.140625" style="324" bestFit="1" customWidth="1"/>
    <col min="18" max="18" width="18.5703125" style="324" customWidth="1"/>
    <col min="19" max="19" width="25.42578125" style="324" customWidth="1"/>
    <col min="20" max="20" width="17.28515625" style="324" customWidth="1"/>
    <col min="21" max="16384" width="11.42578125" style="324"/>
  </cols>
  <sheetData>
    <row r="6" spans="2:7" x14ac:dyDescent="0.25">
      <c r="B6" s="861" t="s">
        <v>235</v>
      </c>
      <c r="C6" s="861"/>
      <c r="D6" s="861"/>
      <c r="G6" s="325" t="s">
        <v>236</v>
      </c>
    </row>
    <row r="7" spans="2:7" x14ac:dyDescent="0.25">
      <c r="B7" s="326"/>
      <c r="C7" s="327" t="s">
        <v>237</v>
      </c>
      <c r="D7" s="327" t="s">
        <v>238</v>
      </c>
    </row>
    <row r="8" spans="2:7" ht="47.25" x14ac:dyDescent="0.25">
      <c r="B8" s="328" t="s">
        <v>239</v>
      </c>
      <c r="C8" s="329" t="s">
        <v>538</v>
      </c>
      <c r="D8" s="330">
        <v>0.2</v>
      </c>
    </row>
    <row r="9" spans="2:7" ht="47.25" x14ac:dyDescent="0.25">
      <c r="B9" s="331" t="s">
        <v>240</v>
      </c>
      <c r="C9" s="332" t="s">
        <v>539</v>
      </c>
      <c r="D9" s="333">
        <v>0.4</v>
      </c>
    </row>
    <row r="10" spans="2:7" ht="47.25" x14ac:dyDescent="0.25">
      <c r="B10" s="334" t="s">
        <v>220</v>
      </c>
      <c r="C10" s="332" t="s">
        <v>540</v>
      </c>
      <c r="D10" s="333">
        <v>0.6</v>
      </c>
    </row>
    <row r="11" spans="2:7" ht="52.5" customHeight="1" x14ac:dyDescent="0.25">
      <c r="B11" s="335" t="s">
        <v>241</v>
      </c>
      <c r="C11" s="332" t="s">
        <v>541</v>
      </c>
      <c r="D11" s="333">
        <v>0.8</v>
      </c>
    </row>
    <row r="12" spans="2:7" ht="47.25" x14ac:dyDescent="0.25">
      <c r="B12" s="336" t="s">
        <v>242</v>
      </c>
      <c r="C12" s="332" t="s">
        <v>542</v>
      </c>
      <c r="D12" s="333">
        <v>1</v>
      </c>
    </row>
    <row r="15" spans="2:7" ht="18.75" customHeight="1" x14ac:dyDescent="0.25">
      <c r="B15" s="861" t="s">
        <v>243</v>
      </c>
      <c r="C15" s="861"/>
      <c r="D15" s="861"/>
      <c r="E15" s="861"/>
    </row>
    <row r="16" spans="2:7" ht="38.25" customHeight="1" x14ac:dyDescent="0.25">
      <c r="B16" s="337"/>
      <c r="C16" s="327" t="s">
        <v>244</v>
      </c>
      <c r="D16" s="327" t="s">
        <v>245</v>
      </c>
      <c r="E16" s="327" t="s">
        <v>246</v>
      </c>
    </row>
    <row r="17" spans="2:22" ht="31.5" x14ac:dyDescent="0.25">
      <c r="B17" s="328" t="s">
        <v>247</v>
      </c>
      <c r="C17" s="409" t="s">
        <v>913</v>
      </c>
      <c r="D17" s="338" t="s">
        <v>248</v>
      </c>
      <c r="E17" s="330">
        <v>0.2</v>
      </c>
    </row>
    <row r="18" spans="2:22" ht="63" x14ac:dyDescent="0.25">
      <c r="B18" s="331" t="s">
        <v>55</v>
      </c>
      <c r="C18" s="410" t="s">
        <v>250</v>
      </c>
      <c r="D18" s="339" t="s">
        <v>919</v>
      </c>
      <c r="E18" s="333">
        <v>0.4</v>
      </c>
      <c r="H18" s="340"/>
      <c r="I18" s="340"/>
      <c r="J18" s="340"/>
      <c r="K18" s="340"/>
      <c r="L18" s="340"/>
      <c r="M18" s="340"/>
      <c r="N18" s="340"/>
      <c r="O18" s="340"/>
      <c r="Q18" s="340"/>
      <c r="R18" s="340"/>
      <c r="S18" s="369"/>
    </row>
    <row r="19" spans="2:22" ht="47.25" x14ac:dyDescent="0.25">
      <c r="B19" s="334" t="s">
        <v>56</v>
      </c>
      <c r="C19" s="410" t="s">
        <v>914</v>
      </c>
      <c r="D19" s="339" t="s">
        <v>249</v>
      </c>
      <c r="E19" s="333">
        <v>0.6</v>
      </c>
      <c r="H19" s="340"/>
      <c r="I19" s="340"/>
      <c r="J19" s="340"/>
      <c r="K19" s="340"/>
      <c r="L19" s="340"/>
      <c r="M19" s="340"/>
      <c r="N19" s="340"/>
      <c r="O19" s="340"/>
      <c r="P19" s="340"/>
      <c r="Q19" s="340"/>
      <c r="R19" s="340"/>
      <c r="S19" s="340"/>
    </row>
    <row r="20" spans="2:22" ht="47.25" x14ac:dyDescent="0.25">
      <c r="B20" s="335" t="s">
        <v>57</v>
      </c>
      <c r="C20" s="410" t="s">
        <v>915</v>
      </c>
      <c r="D20" s="339" t="s">
        <v>920</v>
      </c>
      <c r="E20" s="333">
        <v>0.8</v>
      </c>
      <c r="H20" s="340"/>
      <c r="I20" s="340"/>
      <c r="J20" s="340"/>
      <c r="K20" s="340"/>
      <c r="L20" s="340"/>
      <c r="M20" s="340"/>
      <c r="N20" s="340"/>
      <c r="O20" s="340"/>
      <c r="P20" s="340"/>
      <c r="Q20" s="340"/>
      <c r="R20" s="340"/>
      <c r="S20" s="340"/>
      <c r="U20" s="340"/>
      <c r="V20" s="340"/>
    </row>
    <row r="21" spans="2:22" ht="47.25" x14ac:dyDescent="0.25">
      <c r="B21" s="336" t="s">
        <v>221</v>
      </c>
      <c r="C21" s="410" t="s">
        <v>916</v>
      </c>
      <c r="D21" s="339" t="s">
        <v>251</v>
      </c>
      <c r="E21" s="333">
        <v>1</v>
      </c>
      <c r="H21" s="340"/>
      <c r="I21" s="340"/>
      <c r="J21" s="340"/>
      <c r="K21" s="340"/>
      <c r="L21" s="340"/>
      <c r="M21" s="340"/>
      <c r="N21" s="340"/>
      <c r="O21" s="340"/>
      <c r="P21" s="340"/>
      <c r="Q21" s="340"/>
      <c r="R21" s="340"/>
      <c r="S21" s="340"/>
      <c r="U21" s="340"/>
      <c r="V21" s="340"/>
    </row>
    <row r="22" spans="2:22" ht="16.5" thickBot="1" x14ac:dyDescent="0.3">
      <c r="H22" s="340"/>
      <c r="I22" s="340"/>
      <c r="J22" s="340"/>
      <c r="K22" s="340"/>
      <c r="L22" s="340"/>
      <c r="M22" s="340"/>
      <c r="N22" s="340"/>
      <c r="O22" s="340"/>
      <c r="S22" s="340"/>
      <c r="T22" s="340"/>
      <c r="U22" s="340"/>
      <c r="V22" s="340"/>
    </row>
    <row r="23" spans="2:22" ht="16.5" thickBot="1" x14ac:dyDescent="0.3">
      <c r="B23" s="862" t="s">
        <v>252</v>
      </c>
      <c r="C23" s="863"/>
      <c r="D23" s="863"/>
      <c r="E23" s="863"/>
      <c r="F23" s="864"/>
      <c r="H23" s="340"/>
      <c r="I23" s="340"/>
      <c r="J23" s="340"/>
      <c r="K23" s="340"/>
      <c r="L23" s="340"/>
      <c r="M23" s="340"/>
      <c r="N23" s="340"/>
      <c r="O23" s="340"/>
      <c r="S23" s="340"/>
      <c r="T23" s="341"/>
      <c r="U23" s="340"/>
      <c r="V23" s="340"/>
    </row>
    <row r="24" spans="2:22" ht="16.5" thickBot="1" x14ac:dyDescent="0.3">
      <c r="B24" s="342"/>
      <c r="C24" s="342"/>
      <c r="D24" s="342"/>
      <c r="E24" s="342"/>
      <c r="F24" s="342"/>
      <c r="H24" s="340"/>
      <c r="I24" s="340"/>
      <c r="J24" s="340"/>
      <c r="K24" s="340"/>
      <c r="L24" s="340"/>
      <c r="M24" s="340"/>
      <c r="N24" s="411"/>
      <c r="O24" s="411"/>
      <c r="P24" s="412">
        <v>100</v>
      </c>
      <c r="Q24" s="412">
        <v>500</v>
      </c>
      <c r="R24" s="412">
        <v>1000</v>
      </c>
      <c r="S24" s="412">
        <v>5000</v>
      </c>
      <c r="T24" s="341"/>
      <c r="U24" s="340"/>
      <c r="V24" s="340"/>
    </row>
    <row r="25" spans="2:22" ht="16.5" thickBot="1" x14ac:dyDescent="0.3">
      <c r="B25" s="865" t="s">
        <v>253</v>
      </c>
      <c r="C25" s="866"/>
      <c r="D25" s="866"/>
      <c r="E25" s="425" t="s">
        <v>5</v>
      </c>
      <c r="F25" s="343" t="s">
        <v>254</v>
      </c>
      <c r="H25" s="340"/>
      <c r="I25" s="340"/>
      <c r="J25" s="340"/>
      <c r="K25" s="340"/>
      <c r="L25" s="340"/>
      <c r="M25" s="340"/>
      <c r="N25" s="411"/>
      <c r="O25" s="411"/>
      <c r="P25" s="413">
        <f>+P24*O26</f>
        <v>100000000</v>
      </c>
      <c r="Q25" s="413">
        <f>+Q24*O26</f>
        <v>500000000</v>
      </c>
      <c r="R25" s="414">
        <f>+R24*O26</f>
        <v>1000000000</v>
      </c>
      <c r="S25" s="414">
        <f>+S24*O26</f>
        <v>5000000000</v>
      </c>
      <c r="T25" s="344">
        <v>1000</v>
      </c>
      <c r="U25" s="340"/>
      <c r="V25" s="340"/>
    </row>
    <row r="26" spans="2:22" ht="47.25" x14ac:dyDescent="0.25">
      <c r="B26" s="867" t="s">
        <v>255</v>
      </c>
      <c r="C26" s="868" t="s">
        <v>207</v>
      </c>
      <c r="D26" s="426" t="s">
        <v>222</v>
      </c>
      <c r="E26" s="345" t="s">
        <v>256</v>
      </c>
      <c r="F26" s="346">
        <v>0.25</v>
      </c>
      <c r="H26" s="340"/>
      <c r="I26" s="340"/>
      <c r="J26" s="340"/>
      <c r="K26" s="340"/>
      <c r="L26" s="340"/>
      <c r="M26" s="340"/>
      <c r="N26" s="415" t="s">
        <v>535</v>
      </c>
      <c r="O26" s="416">
        <v>1000000</v>
      </c>
      <c r="P26" s="417">
        <f>+P25/S27</f>
        <v>8.398624943529746E-4</v>
      </c>
      <c r="Q26" s="417">
        <f>+Q25/S27</f>
        <v>4.199312471764873E-3</v>
      </c>
      <c r="R26" s="418">
        <f>+R25/S27</f>
        <v>8.398624943529746E-3</v>
      </c>
      <c r="S26" s="418">
        <f>+S25/S27</f>
        <v>4.1993124717648725E-2</v>
      </c>
      <c r="T26" s="347">
        <f>+O26*T25</f>
        <v>1000000000</v>
      </c>
      <c r="U26" s="340"/>
      <c r="V26" s="340"/>
    </row>
    <row r="27" spans="2:22" ht="63" x14ac:dyDescent="0.25">
      <c r="B27" s="857"/>
      <c r="C27" s="859"/>
      <c r="D27" s="423" t="s">
        <v>257</v>
      </c>
      <c r="E27" s="348" t="s">
        <v>258</v>
      </c>
      <c r="F27" s="349">
        <v>0.15</v>
      </c>
      <c r="H27" s="340"/>
      <c r="I27" s="340"/>
      <c r="J27" s="340"/>
      <c r="K27" s="340"/>
      <c r="L27" s="340"/>
      <c r="M27" s="340"/>
      <c r="N27" s="411"/>
      <c r="O27" s="411"/>
      <c r="P27" s="419"/>
      <c r="Q27" s="419"/>
      <c r="R27" s="420" t="s">
        <v>870</v>
      </c>
      <c r="S27" s="421">
        <v>119067110000</v>
      </c>
      <c r="T27" s="350"/>
      <c r="U27" s="340"/>
      <c r="V27" s="340"/>
    </row>
    <row r="28" spans="2:22" ht="63" x14ac:dyDescent="0.25">
      <c r="B28" s="857"/>
      <c r="C28" s="859"/>
      <c r="D28" s="423" t="s">
        <v>259</v>
      </c>
      <c r="E28" s="348" t="s">
        <v>260</v>
      </c>
      <c r="F28" s="349">
        <v>0.1</v>
      </c>
      <c r="H28" s="340"/>
      <c r="I28" s="340"/>
      <c r="J28" s="340"/>
      <c r="K28" s="340"/>
      <c r="L28" s="340"/>
      <c r="M28" s="340"/>
      <c r="N28" s="411"/>
      <c r="O28" s="411"/>
      <c r="P28" s="411"/>
      <c r="Q28" s="411"/>
      <c r="R28" s="420" t="s">
        <v>326</v>
      </c>
      <c r="S28" s="421">
        <v>59513488000</v>
      </c>
      <c r="T28" s="408"/>
      <c r="U28" s="407"/>
      <c r="V28" s="340"/>
    </row>
    <row r="29" spans="2:22" ht="94.5" x14ac:dyDescent="0.25">
      <c r="B29" s="857"/>
      <c r="C29" s="859" t="s">
        <v>208</v>
      </c>
      <c r="D29" s="423" t="s">
        <v>223</v>
      </c>
      <c r="E29" s="348" t="s">
        <v>261</v>
      </c>
      <c r="F29" s="349">
        <v>0.25</v>
      </c>
      <c r="H29" s="340"/>
      <c r="I29" s="340"/>
      <c r="J29" s="340"/>
      <c r="K29" s="340"/>
      <c r="L29" s="340"/>
      <c r="M29" s="340"/>
      <c r="N29" s="411"/>
      <c r="O29" s="411"/>
      <c r="P29" s="411"/>
      <c r="Q29" s="411"/>
      <c r="R29" s="420" t="s">
        <v>327</v>
      </c>
      <c r="S29" s="421">
        <v>59553622000</v>
      </c>
      <c r="T29" s="340"/>
      <c r="U29" s="340"/>
      <c r="V29" s="340"/>
    </row>
    <row r="30" spans="2:22" ht="47.25" x14ac:dyDescent="0.25">
      <c r="B30" s="857"/>
      <c r="C30" s="859"/>
      <c r="D30" s="423" t="s">
        <v>262</v>
      </c>
      <c r="E30" s="348" t="s">
        <v>263</v>
      </c>
      <c r="F30" s="349">
        <v>0.15</v>
      </c>
      <c r="H30" s="340"/>
      <c r="I30" s="340"/>
      <c r="J30" s="340"/>
      <c r="K30" s="340"/>
      <c r="L30" s="340"/>
      <c r="M30" s="340"/>
      <c r="N30" s="411"/>
      <c r="O30" s="411"/>
      <c r="P30" s="411"/>
      <c r="Q30" s="411"/>
      <c r="T30" s="340"/>
      <c r="U30" s="340"/>
      <c r="V30" s="340"/>
    </row>
    <row r="31" spans="2:22" ht="78.75" x14ac:dyDescent="0.25">
      <c r="B31" s="857" t="s">
        <v>868</v>
      </c>
      <c r="C31" s="859" t="s">
        <v>210</v>
      </c>
      <c r="D31" s="423" t="s">
        <v>224</v>
      </c>
      <c r="E31" s="348" t="s">
        <v>264</v>
      </c>
      <c r="F31" s="351" t="s">
        <v>265</v>
      </c>
      <c r="K31" s="340"/>
      <c r="L31" s="340"/>
      <c r="M31" s="340"/>
      <c r="N31" s="340"/>
      <c r="O31" s="340"/>
      <c r="P31" s="340"/>
      <c r="Q31" s="340"/>
      <c r="R31" s="340"/>
      <c r="S31" s="340"/>
    </row>
    <row r="32" spans="2:22" ht="63" x14ac:dyDescent="0.25">
      <c r="B32" s="857"/>
      <c r="C32" s="859"/>
      <c r="D32" s="423" t="s">
        <v>266</v>
      </c>
      <c r="E32" s="348" t="s">
        <v>267</v>
      </c>
      <c r="F32" s="351" t="s">
        <v>265</v>
      </c>
    </row>
    <row r="33" spans="2:6" ht="63" x14ac:dyDescent="0.25">
      <c r="B33" s="857"/>
      <c r="C33" s="859" t="s">
        <v>6</v>
      </c>
      <c r="D33" s="423" t="s">
        <v>225</v>
      </c>
      <c r="E33" s="348" t="s">
        <v>268</v>
      </c>
      <c r="F33" s="351" t="s">
        <v>265</v>
      </c>
    </row>
    <row r="34" spans="2:6" ht="63" x14ac:dyDescent="0.25">
      <c r="B34" s="857"/>
      <c r="C34" s="859"/>
      <c r="D34" s="423" t="s">
        <v>269</v>
      </c>
      <c r="E34" s="348" t="s">
        <v>270</v>
      </c>
      <c r="F34" s="351" t="s">
        <v>265</v>
      </c>
    </row>
    <row r="35" spans="2:6" ht="47.25" x14ac:dyDescent="0.25">
      <c r="B35" s="857"/>
      <c r="C35" s="859" t="s">
        <v>211</v>
      </c>
      <c r="D35" s="423" t="s">
        <v>271</v>
      </c>
      <c r="E35" s="348" t="s">
        <v>272</v>
      </c>
      <c r="F35" s="351" t="s">
        <v>265</v>
      </c>
    </row>
    <row r="36" spans="2:6" ht="32.25" thickBot="1" x14ac:dyDescent="0.3">
      <c r="B36" s="858"/>
      <c r="C36" s="860"/>
      <c r="D36" s="424" t="s">
        <v>273</v>
      </c>
      <c r="E36" s="352" t="s">
        <v>274</v>
      </c>
      <c r="F36" s="353"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324" customWidth="1"/>
    <col min="2" max="2" width="69.85546875" style="324" customWidth="1"/>
    <col min="3" max="3" width="16.42578125" style="324" customWidth="1"/>
    <col min="4" max="16384" width="11.42578125" style="324"/>
  </cols>
  <sheetData>
    <row r="1" spans="1:3" x14ac:dyDescent="0.25">
      <c r="A1" s="354" t="s">
        <v>275</v>
      </c>
      <c r="C1" s="354" t="s">
        <v>276</v>
      </c>
    </row>
    <row r="2" spans="1:3" x14ac:dyDescent="0.25">
      <c r="A2" s="333" t="s">
        <v>277</v>
      </c>
      <c r="C2" s="333" t="s">
        <v>164</v>
      </c>
    </row>
    <row r="3" spans="1:3" x14ac:dyDescent="0.25">
      <c r="A3" s="333" t="s">
        <v>234</v>
      </c>
      <c r="C3" s="333" t="s">
        <v>165</v>
      </c>
    </row>
    <row r="4" spans="1:3" x14ac:dyDescent="0.25">
      <c r="A4" s="333" t="s">
        <v>893</v>
      </c>
      <c r="C4" s="333" t="s">
        <v>166</v>
      </c>
    </row>
    <row r="5" spans="1:3" x14ac:dyDescent="0.25">
      <c r="A5" s="333" t="s">
        <v>537</v>
      </c>
      <c r="C5" s="333" t="s">
        <v>167</v>
      </c>
    </row>
    <row r="6" spans="1:3" x14ac:dyDescent="0.25">
      <c r="A6" s="354" t="s">
        <v>278</v>
      </c>
      <c r="B6" s="354" t="s">
        <v>279</v>
      </c>
    </row>
    <row r="7" spans="1:3" ht="31.5" x14ac:dyDescent="0.25">
      <c r="A7" s="333" t="s">
        <v>218</v>
      </c>
      <c r="B7" s="333" t="s">
        <v>217</v>
      </c>
    </row>
    <row r="8" spans="1:3" x14ac:dyDescent="0.25">
      <c r="A8" s="333" t="s">
        <v>280</v>
      </c>
      <c r="B8" s="333" t="s">
        <v>281</v>
      </c>
    </row>
    <row r="9" spans="1:3" x14ac:dyDescent="0.25">
      <c r="A9" s="333" t="s">
        <v>282</v>
      </c>
      <c r="B9" s="333" t="s">
        <v>283</v>
      </c>
    </row>
    <row r="10" spans="1:3" x14ac:dyDescent="0.25">
      <c r="A10" s="333" t="s">
        <v>284</v>
      </c>
      <c r="B10" s="333" t="s">
        <v>285</v>
      </c>
    </row>
    <row r="11" spans="1:3" x14ac:dyDescent="0.25">
      <c r="A11" s="333" t="s">
        <v>286</v>
      </c>
      <c r="B11" s="333" t="s">
        <v>287</v>
      </c>
    </row>
    <row r="12" spans="1:3" ht="34.5" customHeight="1" x14ac:dyDescent="0.25">
      <c r="A12" s="333" t="s">
        <v>288</v>
      </c>
    </row>
    <row r="13" spans="1:3" ht="31.5" x14ac:dyDescent="0.25">
      <c r="A13" s="333" t="s">
        <v>289</v>
      </c>
    </row>
    <row r="14" spans="1:3" x14ac:dyDescent="0.25">
      <c r="A14" s="333"/>
    </row>
    <row r="15" spans="1:3" x14ac:dyDescent="0.25">
      <c r="A15" s="354" t="s">
        <v>290</v>
      </c>
    </row>
    <row r="16" spans="1:3" x14ac:dyDescent="0.25">
      <c r="A16" s="333" t="s">
        <v>219</v>
      </c>
    </row>
    <row r="17" spans="1:3" x14ac:dyDescent="0.25">
      <c r="A17" s="333" t="s">
        <v>291</v>
      </c>
    </row>
    <row r="18" spans="1:3" x14ac:dyDescent="0.25">
      <c r="A18" s="333"/>
    </row>
    <row r="19" spans="1:3" x14ac:dyDescent="0.25">
      <c r="A19" s="333"/>
    </row>
    <row r="20" spans="1:3" x14ac:dyDescent="0.25">
      <c r="A20" s="354" t="s">
        <v>158</v>
      </c>
    </row>
    <row r="22" spans="1:3" x14ac:dyDescent="0.25">
      <c r="A22" s="354" t="s">
        <v>292</v>
      </c>
    </row>
    <row r="23" spans="1:3" ht="78.75" x14ac:dyDescent="0.25">
      <c r="A23" s="333" t="s">
        <v>222</v>
      </c>
      <c r="B23" s="333" t="s">
        <v>293</v>
      </c>
      <c r="C23" s="333">
        <v>0.25</v>
      </c>
    </row>
    <row r="24" spans="1:3" ht="78.75" x14ac:dyDescent="0.25">
      <c r="A24" s="333" t="s">
        <v>257</v>
      </c>
      <c r="B24" s="333" t="s">
        <v>294</v>
      </c>
      <c r="C24" s="333">
        <v>0.15</v>
      </c>
    </row>
    <row r="25" spans="1:3" ht="47.25" x14ac:dyDescent="0.25">
      <c r="A25" s="333" t="s">
        <v>149</v>
      </c>
      <c r="B25" s="333" t="s">
        <v>295</v>
      </c>
      <c r="C25" s="333">
        <v>0.1</v>
      </c>
    </row>
    <row r="26" spans="1:3" x14ac:dyDescent="0.25">
      <c r="A26" s="325"/>
    </row>
    <row r="27" spans="1:3" x14ac:dyDescent="0.25">
      <c r="A27" s="354" t="s">
        <v>296</v>
      </c>
    </row>
    <row r="28" spans="1:3" x14ac:dyDescent="0.25">
      <c r="A28" s="333" t="s">
        <v>223</v>
      </c>
      <c r="B28" s="355" t="s">
        <v>297</v>
      </c>
      <c r="C28" s="333">
        <v>0.25</v>
      </c>
    </row>
    <row r="29" spans="1:3" x14ac:dyDescent="0.25">
      <c r="A29" s="333" t="s">
        <v>262</v>
      </c>
      <c r="B29" s="355" t="s">
        <v>298</v>
      </c>
      <c r="C29" s="333">
        <v>0.15</v>
      </c>
    </row>
    <row r="31" spans="1:3" x14ac:dyDescent="0.25">
      <c r="A31" s="354" t="s">
        <v>299</v>
      </c>
    </row>
    <row r="32" spans="1:3" ht="47.25" x14ac:dyDescent="0.25">
      <c r="A32" s="333" t="s">
        <v>224</v>
      </c>
      <c r="B32" s="333" t="s">
        <v>264</v>
      </c>
    </row>
    <row r="33" spans="1:2" ht="31.5" x14ac:dyDescent="0.25">
      <c r="A33" s="333" t="s">
        <v>300</v>
      </c>
      <c r="B33" s="333" t="s">
        <v>301</v>
      </c>
    </row>
    <row r="35" spans="1:2" x14ac:dyDescent="0.25">
      <c r="A35" s="354" t="s">
        <v>302</v>
      </c>
    </row>
    <row r="36" spans="1:2" ht="31.5" x14ac:dyDescent="0.25">
      <c r="A36" s="333" t="s">
        <v>225</v>
      </c>
      <c r="B36" s="333" t="s">
        <v>303</v>
      </c>
    </row>
    <row r="37" spans="1:2" x14ac:dyDescent="0.25">
      <c r="A37" s="333" t="s">
        <v>269</v>
      </c>
      <c r="B37" s="333" t="s">
        <v>304</v>
      </c>
    </row>
    <row r="39" spans="1:2" x14ac:dyDescent="0.25">
      <c r="A39" s="354" t="s">
        <v>305</v>
      </c>
    </row>
    <row r="40" spans="1:2" x14ac:dyDescent="0.25">
      <c r="A40" s="333" t="s">
        <v>226</v>
      </c>
      <c r="B40" s="333" t="s">
        <v>306</v>
      </c>
    </row>
    <row r="41" spans="1:2" x14ac:dyDescent="0.25">
      <c r="A41" s="333" t="s">
        <v>307</v>
      </c>
      <c r="B41" s="333" t="s">
        <v>308</v>
      </c>
    </row>
    <row r="44" spans="1:2" x14ac:dyDescent="0.25">
      <c r="A44" s="354" t="s">
        <v>155</v>
      </c>
    </row>
    <row r="45" spans="1:2" ht="31.5" x14ac:dyDescent="0.25">
      <c r="A45" s="333" t="s">
        <v>227</v>
      </c>
      <c r="B45" s="333" t="s">
        <v>309</v>
      </c>
    </row>
    <row r="46" spans="1:2" ht="47.25" x14ac:dyDescent="0.25">
      <c r="A46" s="333" t="s">
        <v>310</v>
      </c>
      <c r="B46" s="333" t="s">
        <v>311</v>
      </c>
    </row>
    <row r="47" spans="1:2" x14ac:dyDescent="0.25">
      <c r="A47" s="333" t="s">
        <v>312</v>
      </c>
      <c r="B47" s="333" t="s">
        <v>313</v>
      </c>
    </row>
    <row r="48" spans="1:2" x14ac:dyDescent="0.25">
      <c r="A48" s="333" t="s">
        <v>314</v>
      </c>
      <c r="B48" s="333" t="s">
        <v>315</v>
      </c>
    </row>
    <row r="50" spans="1:2" x14ac:dyDescent="0.25">
      <c r="B50" s="325" t="s">
        <v>532</v>
      </c>
    </row>
    <row r="51" spans="1:2" ht="63" x14ac:dyDescent="0.25">
      <c r="B51" s="508" t="s">
        <v>964</v>
      </c>
    </row>
    <row r="52" spans="1:2" ht="94.5" x14ac:dyDescent="0.25">
      <c r="B52" s="356" t="s">
        <v>965</v>
      </c>
    </row>
    <row r="53" spans="1:2" ht="47.25" x14ac:dyDescent="0.25">
      <c r="B53" s="508" t="s">
        <v>966</v>
      </c>
    </row>
    <row r="54" spans="1:2" ht="78.75" x14ac:dyDescent="0.25">
      <c r="B54" s="508" t="s">
        <v>967</v>
      </c>
    </row>
    <row r="55" spans="1:2" ht="63" x14ac:dyDescent="0.25">
      <c r="B55" s="508" t="s">
        <v>968</v>
      </c>
    </row>
    <row r="56" spans="1:2" ht="63" x14ac:dyDescent="0.25">
      <c r="B56" s="508" t="s">
        <v>969</v>
      </c>
    </row>
    <row r="57" spans="1:2" ht="78.75" x14ac:dyDescent="0.25">
      <c r="B57" s="508" t="s">
        <v>970</v>
      </c>
    </row>
    <row r="58" spans="1:2" ht="47.25" x14ac:dyDescent="0.25">
      <c r="B58" s="356" t="s">
        <v>971</v>
      </c>
    </row>
    <row r="59" spans="1:2" ht="31.5" x14ac:dyDescent="0.25">
      <c r="B59" s="356" t="s">
        <v>972</v>
      </c>
    </row>
    <row r="60" spans="1:2" ht="63" x14ac:dyDescent="0.25">
      <c r="B60" s="356" t="s">
        <v>973</v>
      </c>
    </row>
    <row r="61" spans="1:2" ht="94.5" x14ac:dyDescent="0.25">
      <c r="B61" s="508" t="s">
        <v>974</v>
      </c>
    </row>
    <row r="63" spans="1:2" x14ac:dyDescent="0.25">
      <c r="A63" s="325" t="s">
        <v>543</v>
      </c>
    </row>
    <row r="64" spans="1:2" x14ac:dyDescent="0.25">
      <c r="A64" s="324" t="s">
        <v>544</v>
      </c>
    </row>
    <row r="65" spans="1:3" x14ac:dyDescent="0.25">
      <c r="A65" s="324" t="s">
        <v>545</v>
      </c>
    </row>
    <row r="66" spans="1:3" x14ac:dyDescent="0.25">
      <c r="A66" s="324" t="s">
        <v>546</v>
      </c>
    </row>
    <row r="69" spans="1:3" x14ac:dyDescent="0.25">
      <c r="B69" s="324" t="s">
        <v>555</v>
      </c>
    </row>
    <row r="70" spans="1:3" x14ac:dyDescent="0.25">
      <c r="B70" s="324" t="s">
        <v>556</v>
      </c>
    </row>
    <row r="71" spans="1:3" x14ac:dyDescent="0.25">
      <c r="B71" s="324" t="s">
        <v>557</v>
      </c>
    </row>
    <row r="72" spans="1:3" x14ac:dyDescent="0.25">
      <c r="B72" s="324" t="s">
        <v>554</v>
      </c>
    </row>
    <row r="74" spans="1:3" x14ac:dyDescent="0.25">
      <c r="B74" s="325" t="s">
        <v>558</v>
      </c>
    </row>
    <row r="75" spans="1:3" x14ac:dyDescent="0.25">
      <c r="B75" s="324" t="s">
        <v>216</v>
      </c>
      <c r="C75" s="324" t="s">
        <v>938</v>
      </c>
    </row>
    <row r="76" spans="1:3" x14ac:dyDescent="0.25">
      <c r="B76" s="324" t="s">
        <v>939</v>
      </c>
      <c r="C76" s="324" t="s">
        <v>864</v>
      </c>
    </row>
    <row r="77" spans="1:3" x14ac:dyDescent="0.25">
      <c r="B77" s="324" t="s">
        <v>940</v>
      </c>
      <c r="C77" s="324" t="s">
        <v>941</v>
      </c>
    </row>
    <row r="78" spans="1:3" x14ac:dyDescent="0.25">
      <c r="B78" s="324" t="s">
        <v>942</v>
      </c>
      <c r="C78" s="324" t="s">
        <v>943</v>
      </c>
    </row>
    <row r="79" spans="1:3" x14ac:dyDescent="0.25">
      <c r="B79" s="324" t="s">
        <v>944</v>
      </c>
      <c r="C79" s="507" t="s">
        <v>945</v>
      </c>
    </row>
    <row r="80" spans="1:3" x14ac:dyDescent="0.25">
      <c r="B80" s="324" t="s">
        <v>946</v>
      </c>
      <c r="C80" s="324" t="s">
        <v>865</v>
      </c>
    </row>
    <row r="81" spans="2:3" x14ac:dyDescent="0.25">
      <c r="B81" s="324" t="s">
        <v>947</v>
      </c>
      <c r="C81" s="324" t="s">
        <v>948</v>
      </c>
    </row>
    <row r="82" spans="2:3" x14ac:dyDescent="0.25">
      <c r="B82" s="324" t="s">
        <v>949</v>
      </c>
      <c r="C82" s="324" t="s">
        <v>950</v>
      </c>
    </row>
    <row r="83" spans="2:3" x14ac:dyDescent="0.25">
      <c r="B83" s="324" t="s">
        <v>951</v>
      </c>
      <c r="C83" s="324" t="s">
        <v>952</v>
      </c>
    </row>
    <row r="84" spans="2:3" x14ac:dyDescent="0.25">
      <c r="B84" s="324" t="s">
        <v>953</v>
      </c>
      <c r="C84" s="324" t="s">
        <v>954</v>
      </c>
    </row>
    <row r="85" spans="2:3" x14ac:dyDescent="0.25">
      <c r="B85" s="324" t="s">
        <v>560</v>
      </c>
      <c r="C85" s="324" t="s">
        <v>955</v>
      </c>
    </row>
    <row r="86" spans="2:3" x14ac:dyDescent="0.25">
      <c r="B86" s="324" t="s">
        <v>559</v>
      </c>
      <c r="C86" s="324" t="s">
        <v>956</v>
      </c>
    </row>
    <row r="87" spans="2:3" x14ac:dyDescent="0.25">
      <c r="B87" s="324" t="s">
        <v>957</v>
      </c>
      <c r="C87" s="324" t="s">
        <v>958</v>
      </c>
    </row>
    <row r="88" spans="2:3" x14ac:dyDescent="0.25">
      <c r="B88" s="324" t="s">
        <v>959</v>
      </c>
      <c r="C88" s="324" t="s">
        <v>960</v>
      </c>
    </row>
    <row r="89" spans="2:3" x14ac:dyDescent="0.25">
      <c r="B89" s="324" t="s">
        <v>934</v>
      </c>
      <c r="C89" s="324" t="s">
        <v>961</v>
      </c>
    </row>
    <row r="90" spans="2:3" x14ac:dyDescent="0.25">
      <c r="B90" s="324" t="s">
        <v>962</v>
      </c>
      <c r="C90" s="324" t="s">
        <v>963</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80" zoomScaleNormal="80" workbookViewId="0">
      <pane xSplit="1" ySplit="5" topLeftCell="B118" activePane="bottomRight" state="frozen"/>
      <selection pane="topRight" activeCell="B1" sqref="B1"/>
      <selection pane="bottomLeft" activeCell="A6" sqref="A6"/>
      <selection pane="bottomRight" activeCell="G136" sqref="G136"/>
    </sheetView>
  </sheetViews>
  <sheetFormatPr baseColWidth="10" defaultColWidth="11.42578125" defaultRowHeight="15" x14ac:dyDescent="0.25"/>
  <cols>
    <col min="1" max="1" width="5.140625" style="176" customWidth="1"/>
    <col min="2" max="2" width="37" style="177" customWidth="1"/>
    <col min="3" max="3" width="27.85546875" style="157" customWidth="1"/>
    <col min="4" max="4" width="7.5703125" style="157" customWidth="1"/>
    <col min="5" max="5" width="29.140625" style="157" customWidth="1"/>
    <col min="6" max="6" width="9.28515625" style="157" customWidth="1"/>
    <col min="7" max="7" width="34.7109375" style="157" customWidth="1"/>
    <col min="8" max="8" width="16.28515625" style="176" customWidth="1"/>
    <col min="9" max="9" width="27.85546875" style="157" customWidth="1"/>
    <col min="10" max="10" width="28.28515625" style="177" customWidth="1"/>
    <col min="11" max="11" width="42.42578125" style="157" customWidth="1"/>
    <col min="12" max="16384" width="11.42578125" style="157"/>
  </cols>
  <sheetData>
    <row r="1" spans="2:10" x14ac:dyDescent="0.25">
      <c r="E1" s="16" t="s">
        <v>551</v>
      </c>
    </row>
    <row r="2" spans="2:10" x14ac:dyDescent="0.25">
      <c r="E2" s="16" t="s">
        <v>552</v>
      </c>
    </row>
    <row r="3" spans="2:10" x14ac:dyDescent="0.25">
      <c r="E3" s="16" t="s">
        <v>553</v>
      </c>
    </row>
    <row r="4" spans="2:10" x14ac:dyDescent="0.25">
      <c r="E4" s="2"/>
    </row>
    <row r="5" spans="2:10" ht="20.25" customHeight="1" x14ac:dyDescent="0.25">
      <c r="B5" s="544" t="s">
        <v>847</v>
      </c>
      <c r="C5" s="545"/>
      <c r="D5" s="545"/>
      <c r="E5" s="545"/>
      <c r="F5" s="545"/>
      <c r="G5" s="545"/>
    </row>
    <row r="6" spans="2:10" ht="20.25" customHeight="1" x14ac:dyDescent="0.25">
      <c r="B6" s="545" t="s">
        <v>845</v>
      </c>
      <c r="C6" s="545"/>
      <c r="D6" s="545"/>
      <c r="E6" s="545"/>
      <c r="F6" s="545"/>
      <c r="G6" s="545"/>
    </row>
    <row r="7" spans="2:10" x14ac:dyDescent="0.25">
      <c r="B7" s="546" t="s">
        <v>228</v>
      </c>
      <c r="C7" s="546"/>
      <c r="D7" s="546"/>
      <c r="E7" s="546"/>
      <c r="F7" s="546"/>
      <c r="G7" s="546"/>
    </row>
    <row r="8" spans="2:10" ht="15.75" thickBot="1" x14ac:dyDescent="0.3">
      <c r="C8" s="179" t="s">
        <v>534</v>
      </c>
    </row>
    <row r="9" spans="2:10" ht="30.75" thickBot="1" x14ac:dyDescent="0.3">
      <c r="B9" s="186" t="s">
        <v>229</v>
      </c>
      <c r="C9" s="547" t="s">
        <v>277</v>
      </c>
      <c r="D9" s="548"/>
      <c r="E9" s="548"/>
      <c r="F9" s="548"/>
      <c r="G9" s="549"/>
      <c r="H9" s="192" t="s">
        <v>523</v>
      </c>
    </row>
    <row r="10" spans="2:10" ht="15.75" thickBot="1" x14ac:dyDescent="0.3">
      <c r="B10" s="187"/>
      <c r="C10" s="177"/>
      <c r="D10" s="177"/>
      <c r="E10" s="177"/>
      <c r="F10" s="177"/>
      <c r="G10" s="422" t="s">
        <v>917</v>
      </c>
      <c r="H10" s="192"/>
    </row>
    <row r="11" spans="2:10" ht="75.75" customHeight="1" thickBot="1" x14ac:dyDescent="0.3">
      <c r="B11" s="188" t="s">
        <v>230</v>
      </c>
      <c r="C11" s="558" t="s">
        <v>980</v>
      </c>
      <c r="D11" s="559"/>
      <c r="E11" s="384"/>
      <c r="F11" s="565" t="s">
        <v>981</v>
      </c>
      <c r="G11" s="566"/>
      <c r="H11" s="192" t="s">
        <v>524</v>
      </c>
      <c r="J11" s="389"/>
    </row>
    <row r="12" spans="2:10" ht="15.75" thickBot="1" x14ac:dyDescent="0.3">
      <c r="B12" s="187"/>
      <c r="C12" s="177"/>
      <c r="D12" s="177"/>
      <c r="E12" s="177"/>
      <c r="F12" s="177"/>
      <c r="G12" s="177"/>
      <c r="H12" s="192"/>
      <c r="J12" s="185"/>
    </row>
    <row r="13" spans="2:10" ht="60.75" thickBot="1" x14ac:dyDescent="0.3">
      <c r="B13" s="188" t="s">
        <v>533</v>
      </c>
      <c r="C13" s="560" t="s">
        <v>982</v>
      </c>
      <c r="D13" s="561"/>
      <c r="E13" s="561"/>
      <c r="F13" s="561"/>
      <c r="G13" s="562"/>
      <c r="H13" s="192" t="s">
        <v>525</v>
      </c>
      <c r="I13" s="181"/>
      <c r="J13" s="390"/>
    </row>
    <row r="14" spans="2:10" ht="15.75" thickBot="1" x14ac:dyDescent="0.3">
      <c r="B14" s="189"/>
      <c r="C14" s="563"/>
      <c r="D14" s="563"/>
      <c r="E14" s="563"/>
      <c r="F14" s="563"/>
      <c r="G14" s="563"/>
      <c r="H14" s="192"/>
      <c r="I14" s="181"/>
      <c r="J14" s="391"/>
    </row>
    <row r="15" spans="2:10" ht="75.75" thickBot="1" x14ac:dyDescent="0.3">
      <c r="B15" s="77" t="s">
        <v>231</v>
      </c>
      <c r="C15" s="183" t="s">
        <v>983</v>
      </c>
      <c r="D15" s="177"/>
      <c r="E15" s="180" t="s">
        <v>985</v>
      </c>
      <c r="F15" s="177"/>
      <c r="G15" s="180" t="s">
        <v>987</v>
      </c>
      <c r="H15" s="193"/>
      <c r="I15" s="184"/>
      <c r="J15" s="390"/>
    </row>
    <row r="16" spans="2:10" ht="15.75" thickBot="1" x14ac:dyDescent="0.3">
      <c r="B16" s="190"/>
      <c r="C16" s="185"/>
      <c r="D16" s="177"/>
      <c r="E16" s="177"/>
      <c r="F16" s="177"/>
      <c r="G16" s="177"/>
      <c r="J16" s="185"/>
    </row>
    <row r="17" spans="2:10" ht="132.75" thickBot="1" x14ac:dyDescent="0.3">
      <c r="B17" s="191" t="s">
        <v>232</v>
      </c>
      <c r="C17" s="442" t="s">
        <v>984</v>
      </c>
      <c r="D17" s="443"/>
      <c r="E17" s="442" t="s">
        <v>986</v>
      </c>
      <c r="F17" s="443"/>
      <c r="G17" s="442" t="s">
        <v>988</v>
      </c>
      <c r="J17" s="185"/>
    </row>
    <row r="18" spans="2:10" x14ac:dyDescent="0.25">
      <c r="C18" s="181"/>
      <c r="D18" s="181"/>
      <c r="E18" s="181"/>
      <c r="F18" s="181"/>
      <c r="G18" s="181"/>
    </row>
    <row r="19" spans="2:10" ht="15.75" thickBot="1" x14ac:dyDescent="0.3">
      <c r="B19" s="556" t="s">
        <v>527</v>
      </c>
      <c r="C19" s="556"/>
      <c r="D19" s="556"/>
      <c r="E19" s="556"/>
      <c r="F19" s="556"/>
      <c r="G19" s="556"/>
      <c r="I19" s="510" t="s">
        <v>975</v>
      </c>
    </row>
    <row r="20" spans="2:10" ht="17.25" customHeight="1" x14ac:dyDescent="0.25">
      <c r="B20" s="564" t="s">
        <v>526</v>
      </c>
      <c r="C20" s="564"/>
      <c r="D20" s="564"/>
      <c r="E20" s="564"/>
      <c r="F20" s="564"/>
      <c r="G20" s="564"/>
      <c r="I20" s="511" t="s">
        <v>976</v>
      </c>
      <c r="J20" s="512" t="s">
        <v>977</v>
      </c>
    </row>
    <row r="21" spans="2:10" ht="29.25" customHeight="1" thickBot="1" x14ac:dyDescent="0.3">
      <c r="B21" s="564" t="str">
        <f>IF(OR(C9="",C11="",F11="",C13=""),"",CONCATENATE($E$1," ",C9," ",$E$2," *",C11," *",F11,", ",$E$3," ",$C13))</f>
        <v>Posibilidad de afectación Económica por *habilitar un participante que incumpla con los requisitos administrativos y técnicos exigidos en las condiciones de la convocatoria  *y/o rechazarlo, cumpliendo con lo exigido, debido a verificación técnica y administrativa incompleta por el área responsable de la convocatoria ofertada.</v>
      </c>
      <c r="C21" s="564"/>
      <c r="D21" s="564"/>
      <c r="E21" s="564"/>
      <c r="F21" s="564"/>
      <c r="G21" s="564"/>
      <c r="I21" s="513"/>
      <c r="J21" s="514"/>
    </row>
    <row r="24" spans="2:10" ht="20.25" customHeight="1" x14ac:dyDescent="0.25">
      <c r="B24" s="544" t="s">
        <v>846</v>
      </c>
      <c r="C24" s="545"/>
      <c r="D24" s="545"/>
      <c r="E24" s="545"/>
      <c r="F24" s="545"/>
      <c r="G24" s="545"/>
    </row>
    <row r="25" spans="2:10" x14ac:dyDescent="0.25">
      <c r="B25" s="546" t="s">
        <v>228</v>
      </c>
      <c r="C25" s="546"/>
      <c r="D25" s="546"/>
      <c r="E25" s="546"/>
      <c r="F25" s="546"/>
      <c r="G25" s="546"/>
    </row>
    <row r="26" spans="2:10" ht="15.75" thickBot="1" x14ac:dyDescent="0.3">
      <c r="C26" s="179" t="s">
        <v>534</v>
      </c>
    </row>
    <row r="27" spans="2:10" ht="30.75" thickBot="1" x14ac:dyDescent="0.3">
      <c r="B27" s="186" t="s">
        <v>229</v>
      </c>
      <c r="C27" s="547" t="s">
        <v>277</v>
      </c>
      <c r="D27" s="548"/>
      <c r="E27" s="548"/>
      <c r="F27" s="548"/>
      <c r="G27" s="549"/>
      <c r="H27" s="192" t="s">
        <v>523</v>
      </c>
    </row>
    <row r="28" spans="2:10" ht="15.75" thickBot="1" x14ac:dyDescent="0.3">
      <c r="B28" s="187"/>
      <c r="C28" s="177"/>
      <c r="D28" s="177"/>
      <c r="E28" s="177"/>
      <c r="F28" s="177"/>
      <c r="G28" s="422" t="s">
        <v>917</v>
      </c>
      <c r="H28" s="192"/>
    </row>
    <row r="29" spans="2:10" ht="60" customHeight="1" thickBot="1" x14ac:dyDescent="0.3">
      <c r="B29" s="188" t="s">
        <v>230</v>
      </c>
      <c r="C29" s="558" t="s">
        <v>989</v>
      </c>
      <c r="D29" s="559"/>
      <c r="E29" s="320"/>
      <c r="F29" s="558" t="s">
        <v>992</v>
      </c>
      <c r="G29" s="559"/>
      <c r="H29" s="192" t="s">
        <v>524</v>
      </c>
    </row>
    <row r="30" spans="2:10" ht="15.75" thickBot="1" x14ac:dyDescent="0.3">
      <c r="B30" s="187"/>
      <c r="C30" s="177"/>
      <c r="D30" s="177"/>
      <c r="E30" s="177"/>
      <c r="F30" s="177"/>
      <c r="G30" s="177"/>
      <c r="H30" s="192"/>
    </row>
    <row r="31" spans="2:10" ht="60.75" thickBot="1" x14ac:dyDescent="0.3">
      <c r="B31" s="188" t="s">
        <v>533</v>
      </c>
      <c r="C31" s="560" t="s">
        <v>990</v>
      </c>
      <c r="D31" s="561"/>
      <c r="E31" s="561"/>
      <c r="F31" s="561"/>
      <c r="G31" s="562"/>
      <c r="H31" s="192" t="s">
        <v>525</v>
      </c>
    </row>
    <row r="32" spans="2:10" ht="15.75" thickBot="1" x14ac:dyDescent="0.3">
      <c r="B32" s="189"/>
      <c r="C32" s="563"/>
      <c r="D32" s="563"/>
      <c r="E32" s="563"/>
      <c r="F32" s="563"/>
      <c r="G32" s="563"/>
      <c r="H32" s="192"/>
    </row>
    <row r="33" spans="2:10" ht="60.75" thickBot="1" x14ac:dyDescent="0.3">
      <c r="B33" s="77" t="s">
        <v>231</v>
      </c>
      <c r="C33" s="183" t="s">
        <v>991</v>
      </c>
      <c r="D33" s="145"/>
      <c r="E33" s="180" t="s">
        <v>994</v>
      </c>
      <c r="F33" s="177"/>
      <c r="G33" s="180" t="s">
        <v>996</v>
      </c>
      <c r="H33" s="193"/>
    </row>
    <row r="34" spans="2:10" ht="15.75" thickBot="1" x14ac:dyDescent="0.3">
      <c r="B34" s="190"/>
      <c r="C34" s="185"/>
      <c r="D34" s="177"/>
      <c r="E34" s="177"/>
      <c r="F34" s="177"/>
      <c r="G34" s="177"/>
    </row>
    <row r="35" spans="2:10" ht="105.75" thickBot="1" x14ac:dyDescent="0.3">
      <c r="B35" s="191" t="s">
        <v>232</v>
      </c>
      <c r="C35" s="183" t="s">
        <v>993</v>
      </c>
      <c r="D35" s="177"/>
      <c r="E35" s="180" t="s">
        <v>995</v>
      </c>
      <c r="F35" s="177"/>
      <c r="G35" s="180" t="s">
        <v>995</v>
      </c>
      <c r="H35" s="177"/>
    </row>
    <row r="36" spans="2:10" x14ac:dyDescent="0.25">
      <c r="C36" s="181"/>
      <c r="D36" s="181"/>
      <c r="E36" s="181"/>
      <c r="F36" s="181"/>
      <c r="G36" s="181"/>
    </row>
    <row r="37" spans="2:10" ht="15.75" thickBot="1" x14ac:dyDescent="0.3">
      <c r="B37" s="556" t="s">
        <v>527</v>
      </c>
      <c r="C37" s="556"/>
      <c r="D37" s="556"/>
      <c r="E37" s="556"/>
      <c r="F37" s="556"/>
      <c r="G37" s="556"/>
      <c r="I37" s="510" t="s">
        <v>975</v>
      </c>
    </row>
    <row r="38" spans="2:10" x14ac:dyDescent="0.25">
      <c r="B38" s="564" t="s">
        <v>526</v>
      </c>
      <c r="C38" s="564"/>
      <c r="D38" s="564"/>
      <c r="E38" s="564"/>
      <c r="F38" s="564"/>
      <c r="G38" s="564"/>
      <c r="I38" s="511" t="s">
        <v>976</v>
      </c>
      <c r="J38" s="512" t="s">
        <v>977</v>
      </c>
    </row>
    <row r="39" spans="2:10" ht="15.75" thickBot="1" x14ac:dyDescent="0.3">
      <c r="B39" s="564" t="str">
        <f>IF(OR(C27="",C29="",F29="",C31=""),"",CONCATENATE($E$1," ",C27," ",$E$2," *",C29," *",F29,", ",$E$3," ",$C31))</f>
        <v>Posibilidad de afectación Económica por *incumplimiento en la ejecución de propuestas  *., debido a desconocimiento de los compromisos adquiridos por parte del ganador de la convocatoria</v>
      </c>
      <c r="C39" s="564"/>
      <c r="D39" s="564"/>
      <c r="E39" s="564"/>
      <c r="F39" s="564"/>
      <c r="G39" s="564"/>
      <c r="I39" s="513"/>
      <c r="J39" s="514"/>
    </row>
    <row r="42" spans="2:10" ht="20.25" customHeight="1" x14ac:dyDescent="0.25">
      <c r="B42" s="544" t="s">
        <v>848</v>
      </c>
      <c r="C42" s="545"/>
      <c r="D42" s="545"/>
      <c r="E42" s="545"/>
      <c r="F42" s="545"/>
      <c r="G42" s="545"/>
    </row>
    <row r="43" spans="2:10" x14ac:dyDescent="0.25">
      <c r="B43" s="546" t="s">
        <v>228</v>
      </c>
      <c r="C43" s="546"/>
      <c r="D43" s="546"/>
      <c r="E43" s="546"/>
      <c r="F43" s="546"/>
      <c r="G43" s="546"/>
    </row>
    <row r="44" spans="2:10" ht="15.75" thickBot="1" x14ac:dyDescent="0.3">
      <c r="C44" s="179" t="s">
        <v>534</v>
      </c>
    </row>
    <row r="45" spans="2:10" ht="30.75" thickBot="1" x14ac:dyDescent="0.3">
      <c r="B45" s="186" t="s">
        <v>229</v>
      </c>
      <c r="C45" s="547" t="s">
        <v>234</v>
      </c>
      <c r="D45" s="548"/>
      <c r="E45" s="548"/>
      <c r="F45" s="548"/>
      <c r="G45" s="549"/>
      <c r="H45" s="192" t="s">
        <v>523</v>
      </c>
    </row>
    <row r="46" spans="2:10" ht="15.75" thickBot="1" x14ac:dyDescent="0.3">
      <c r="B46" s="187"/>
      <c r="C46" s="177"/>
      <c r="D46" s="177"/>
      <c r="E46" s="177"/>
      <c r="F46" s="177"/>
      <c r="G46" s="422" t="s">
        <v>917</v>
      </c>
      <c r="H46" s="192"/>
    </row>
    <row r="47" spans="2:10" ht="45.75" thickBot="1" x14ac:dyDescent="0.3">
      <c r="B47" s="188" t="s">
        <v>230</v>
      </c>
      <c r="C47" s="558" t="s">
        <v>1051</v>
      </c>
      <c r="D47" s="559"/>
      <c r="E47" s="383"/>
      <c r="F47" s="550" t="s">
        <v>992</v>
      </c>
      <c r="G47" s="551"/>
      <c r="H47" s="192" t="s">
        <v>524</v>
      </c>
    </row>
    <row r="48" spans="2:10" ht="15.75" thickBot="1" x14ac:dyDescent="0.3">
      <c r="B48" s="187"/>
      <c r="C48" s="177"/>
      <c r="D48" s="177"/>
      <c r="E48" s="177"/>
      <c r="F48" s="177"/>
      <c r="G48" s="177"/>
      <c r="H48" s="192"/>
    </row>
    <row r="49" spans="2:10" ht="60.75" thickBot="1" x14ac:dyDescent="0.3">
      <c r="B49" s="188" t="s">
        <v>533</v>
      </c>
      <c r="C49" s="560" t="s">
        <v>1052</v>
      </c>
      <c r="D49" s="561"/>
      <c r="E49" s="561"/>
      <c r="F49" s="561"/>
      <c r="G49" s="562"/>
      <c r="H49" s="192" t="s">
        <v>525</v>
      </c>
    </row>
    <row r="50" spans="2:10" ht="15.75" thickBot="1" x14ac:dyDescent="0.3">
      <c r="B50" s="189"/>
      <c r="C50" s="555"/>
      <c r="D50" s="555"/>
      <c r="E50" s="555"/>
      <c r="F50" s="555"/>
      <c r="G50" s="555"/>
      <c r="H50" s="192"/>
    </row>
    <row r="51" spans="2:10" ht="60.75" thickBot="1" x14ac:dyDescent="0.3">
      <c r="B51" s="77" t="s">
        <v>231</v>
      </c>
      <c r="C51" s="183" t="s">
        <v>1053</v>
      </c>
      <c r="D51" s="145"/>
      <c r="E51" s="180" t="s">
        <v>1054</v>
      </c>
      <c r="F51" s="145"/>
      <c r="G51" s="448"/>
      <c r="H51" s="193"/>
    </row>
    <row r="52" spans="2:10" ht="15.75" thickBot="1" x14ac:dyDescent="0.3">
      <c r="B52" s="190"/>
      <c r="C52" s="389"/>
      <c r="D52" s="145"/>
      <c r="E52" s="145"/>
      <c r="F52" s="145"/>
      <c r="G52" s="145"/>
    </row>
    <row r="53" spans="2:10" ht="30.75" thickBot="1" x14ac:dyDescent="0.3">
      <c r="B53" s="191" t="s">
        <v>232</v>
      </c>
      <c r="C53" s="183" t="s">
        <v>1055</v>
      </c>
      <c r="D53" s="145"/>
      <c r="E53" s="180"/>
      <c r="F53" s="145"/>
      <c r="G53" s="180"/>
    </row>
    <row r="54" spans="2:10" x14ac:dyDescent="0.25">
      <c r="C54" s="181"/>
      <c r="D54" s="181"/>
      <c r="E54" s="181"/>
      <c r="F54" s="181"/>
      <c r="G54" s="181"/>
    </row>
    <row r="55" spans="2:10" ht="15.75" thickBot="1" x14ac:dyDescent="0.3">
      <c r="B55" s="556" t="s">
        <v>527</v>
      </c>
      <c r="C55" s="556"/>
      <c r="D55" s="556"/>
      <c r="E55" s="556"/>
      <c r="F55" s="556"/>
      <c r="G55" s="556"/>
      <c r="I55" s="510" t="s">
        <v>975</v>
      </c>
    </row>
    <row r="56" spans="2:10" x14ac:dyDescent="0.25">
      <c r="B56" s="564" t="str">
        <f>IF(OR(C45="",C47="",F47="",C49=""),"",CONCATENATE($E$1," ",C45," ",$E$2," *",C47," *",F47,", ",$E$3," ",$C49))</f>
        <v xml:space="preserve">Posibilidad de afectación Reputacional por *Inexistencia e ineficacia de los actos administrativos  *., debido a  incumplimiento de los requisitos legales vigentes en la expedición de los actos administrativos respecto de los organismos deportivos vinculados al Sistema Nacional del Deporte y a las ESAL con fines Culturales, Recreativos y/o Deportivos </v>
      </c>
      <c r="C56" s="564"/>
      <c r="D56" s="564"/>
      <c r="E56" s="564"/>
      <c r="F56" s="564"/>
      <c r="G56" s="564"/>
      <c r="I56" s="511" t="s">
        <v>976</v>
      </c>
      <c r="J56" s="512" t="s">
        <v>977</v>
      </c>
    </row>
    <row r="57" spans="2:10" ht="15.75" thickBot="1" x14ac:dyDescent="0.3">
      <c r="B57" s="567"/>
      <c r="C57" s="567"/>
      <c r="D57" s="567"/>
      <c r="E57" s="567"/>
      <c r="F57" s="567"/>
      <c r="G57" s="567"/>
      <c r="I57" s="513"/>
      <c r="J57" s="514"/>
    </row>
    <row r="59" spans="2:10" ht="20.25" customHeight="1" x14ac:dyDescent="0.25">
      <c r="B59" s="544" t="s">
        <v>849</v>
      </c>
      <c r="C59" s="545"/>
      <c r="D59" s="545"/>
      <c r="E59" s="545"/>
      <c r="F59" s="545"/>
      <c r="G59" s="545"/>
    </row>
    <row r="60" spans="2:10" x14ac:dyDescent="0.25">
      <c r="B60" s="546" t="s">
        <v>228</v>
      </c>
      <c r="C60" s="546"/>
      <c r="D60" s="546"/>
      <c r="E60" s="546"/>
      <c r="F60" s="546"/>
      <c r="G60" s="546"/>
    </row>
    <row r="61" spans="2:10" ht="15.75" thickBot="1" x14ac:dyDescent="0.3">
      <c r="C61" s="179" t="s">
        <v>534</v>
      </c>
    </row>
    <row r="62" spans="2:10" ht="30.75" thickBot="1" x14ac:dyDescent="0.3">
      <c r="B62" s="186" t="s">
        <v>229</v>
      </c>
      <c r="C62" s="547" t="s">
        <v>234</v>
      </c>
      <c r="D62" s="548"/>
      <c r="E62" s="548"/>
      <c r="F62" s="548"/>
      <c r="G62" s="549"/>
      <c r="H62" s="192" t="s">
        <v>523</v>
      </c>
    </row>
    <row r="63" spans="2:10" ht="15.75" thickBot="1" x14ac:dyDescent="0.3">
      <c r="B63" s="187"/>
      <c r="C63" s="177"/>
      <c r="D63" s="177"/>
      <c r="E63" s="177"/>
      <c r="F63" s="177"/>
      <c r="G63" s="422" t="s">
        <v>917</v>
      </c>
      <c r="H63" s="192"/>
    </row>
    <row r="64" spans="2:10" ht="45.75" thickBot="1" x14ac:dyDescent="0.3">
      <c r="B64" s="188" t="s">
        <v>230</v>
      </c>
      <c r="C64" s="558" t="s">
        <v>1092</v>
      </c>
      <c r="D64" s="559"/>
      <c r="E64" s="383"/>
      <c r="F64" s="558" t="s">
        <v>992</v>
      </c>
      <c r="G64" s="559"/>
      <c r="H64" s="192" t="s">
        <v>524</v>
      </c>
    </row>
    <row r="65" spans="2:10" ht="15.75" thickBot="1" x14ac:dyDescent="0.3">
      <c r="B65" s="187"/>
      <c r="C65" s="177"/>
      <c r="D65" s="177"/>
      <c r="E65" s="177"/>
      <c r="F65" s="177"/>
      <c r="G65" s="177"/>
      <c r="H65" s="192"/>
    </row>
    <row r="66" spans="2:10" ht="60.75" thickBot="1" x14ac:dyDescent="0.3">
      <c r="B66" s="188" t="s">
        <v>533</v>
      </c>
      <c r="C66" s="568" t="s">
        <v>1093</v>
      </c>
      <c r="D66" s="569"/>
      <c r="E66" s="569"/>
      <c r="F66" s="569"/>
      <c r="G66" s="570"/>
      <c r="H66" s="192" t="s">
        <v>525</v>
      </c>
    </row>
    <row r="67" spans="2:10" ht="15.75" thickBot="1" x14ac:dyDescent="0.3">
      <c r="B67" s="189"/>
      <c r="C67" s="563"/>
      <c r="D67" s="563"/>
      <c r="E67" s="563"/>
      <c r="F67" s="563"/>
      <c r="G67" s="563"/>
      <c r="H67" s="192"/>
    </row>
    <row r="68" spans="2:10" ht="93.75" customHeight="1" thickBot="1" x14ac:dyDescent="0.3">
      <c r="B68" s="77" t="s">
        <v>231</v>
      </c>
      <c r="C68" s="183" t="s">
        <v>1094</v>
      </c>
      <c r="D68" s="145"/>
      <c r="E68" s="180" t="s">
        <v>1096</v>
      </c>
      <c r="F68" s="145"/>
      <c r="G68" s="180" t="s">
        <v>1097</v>
      </c>
      <c r="H68" s="193"/>
    </row>
    <row r="69" spans="2:10" ht="15.75" thickBot="1" x14ac:dyDescent="0.3">
      <c r="B69" s="190"/>
      <c r="C69" s="389"/>
      <c r="D69" s="145"/>
      <c r="E69" s="145"/>
      <c r="F69" s="145"/>
      <c r="G69" s="145"/>
    </row>
    <row r="70" spans="2:10" ht="180.75" thickBot="1" x14ac:dyDescent="0.3">
      <c r="B70" s="191" t="s">
        <v>232</v>
      </c>
      <c r="C70" s="183" t="s">
        <v>1095</v>
      </c>
      <c r="D70" s="145"/>
      <c r="E70" s="180" t="s">
        <v>1098</v>
      </c>
      <c r="F70" s="145"/>
      <c r="G70" s="180" t="s">
        <v>1099</v>
      </c>
    </row>
    <row r="71" spans="2:10" x14ac:dyDescent="0.25">
      <c r="B71" s="190"/>
      <c r="C71" s="72"/>
      <c r="D71" s="72"/>
      <c r="E71" s="72"/>
      <c r="F71" s="72"/>
      <c r="G71" s="72"/>
    </row>
    <row r="72" spans="2:10" ht="15.75" thickBot="1" x14ac:dyDescent="0.3">
      <c r="B72" s="556" t="s">
        <v>527</v>
      </c>
      <c r="C72" s="556"/>
      <c r="D72" s="556"/>
      <c r="E72" s="556"/>
      <c r="F72" s="556"/>
      <c r="G72" s="556"/>
      <c r="I72" s="510" t="s">
        <v>975</v>
      </c>
    </row>
    <row r="73" spans="2:10" x14ac:dyDescent="0.25">
      <c r="B73" s="564" t="str">
        <f>IF(OR(C62="",C64="",F64="",C66=""),"",CONCATENATE($E$1," ",C62," ",$E$2," *",C64," *",F64,", ",$E$3," ",$C66))</f>
        <v>Posibilidad de afectación Reputacional por *incumplimiento de la meta de población a atender *., debido a la baja participación de usuarios en las actividades programadas en mediación de lectura, escritura y oralidad</v>
      </c>
      <c r="C73" s="564"/>
      <c r="D73" s="564"/>
      <c r="E73" s="564"/>
      <c r="F73" s="564"/>
      <c r="G73" s="564"/>
      <c r="I73" s="511" t="s">
        <v>976</v>
      </c>
      <c r="J73" s="512" t="s">
        <v>977</v>
      </c>
    </row>
    <row r="74" spans="2:10" ht="15.75" thickBot="1" x14ac:dyDescent="0.3">
      <c r="B74" s="567"/>
      <c r="C74" s="567"/>
      <c r="D74" s="567"/>
      <c r="E74" s="567"/>
      <c r="F74" s="567"/>
      <c r="G74" s="567"/>
      <c r="I74" s="513"/>
      <c r="J74" s="514"/>
    </row>
    <row r="76" spans="2:10" ht="21" x14ac:dyDescent="0.25">
      <c r="B76" s="544" t="s">
        <v>850</v>
      </c>
      <c r="C76" s="545"/>
      <c r="D76" s="545"/>
      <c r="E76" s="545"/>
      <c r="F76" s="545"/>
      <c r="G76" s="545"/>
    </row>
    <row r="77" spans="2:10" x14ac:dyDescent="0.25">
      <c r="B77" s="546" t="s">
        <v>228</v>
      </c>
      <c r="C77" s="546"/>
      <c r="D77" s="546"/>
      <c r="E77" s="546"/>
      <c r="F77" s="546"/>
      <c r="G77" s="546"/>
    </row>
    <row r="78" spans="2:10" ht="15.75" thickBot="1" x14ac:dyDescent="0.3">
      <c r="C78" s="179" t="s">
        <v>534</v>
      </c>
    </row>
    <row r="79" spans="2:10" ht="30.75" thickBot="1" x14ac:dyDescent="0.3">
      <c r="B79" s="186" t="s">
        <v>229</v>
      </c>
      <c r="C79" s="547" t="s">
        <v>234</v>
      </c>
      <c r="D79" s="548"/>
      <c r="E79" s="548"/>
      <c r="F79" s="548"/>
      <c r="G79" s="549"/>
      <c r="H79" s="192" t="s">
        <v>523</v>
      </c>
    </row>
    <row r="80" spans="2:10" ht="15.75" thickBot="1" x14ac:dyDescent="0.3">
      <c r="B80" s="187"/>
      <c r="C80" s="177"/>
      <c r="D80" s="177"/>
      <c r="E80" s="177"/>
      <c r="F80" s="177"/>
      <c r="G80" s="422" t="s">
        <v>917</v>
      </c>
      <c r="H80" s="192"/>
    </row>
    <row r="81" spans="2:10" ht="45.75" thickBot="1" x14ac:dyDescent="0.3">
      <c r="B81" s="188" t="s">
        <v>230</v>
      </c>
      <c r="C81" s="571" t="s">
        <v>1100</v>
      </c>
      <c r="D81" s="572"/>
      <c r="E81" s="383"/>
      <c r="F81" s="558" t="s">
        <v>992</v>
      </c>
      <c r="G81" s="551"/>
      <c r="H81" s="192" t="s">
        <v>524</v>
      </c>
    </row>
    <row r="82" spans="2:10" ht="15.75" thickBot="1" x14ac:dyDescent="0.3">
      <c r="B82" s="187"/>
      <c r="C82" s="177"/>
      <c r="D82" s="177"/>
      <c r="E82" s="177"/>
      <c r="F82" s="177"/>
      <c r="G82" s="177"/>
      <c r="H82" s="192"/>
    </row>
    <row r="83" spans="2:10" ht="60.75" thickBot="1" x14ac:dyDescent="0.3">
      <c r="B83" s="188" t="s">
        <v>533</v>
      </c>
      <c r="C83" s="568" t="s">
        <v>1101</v>
      </c>
      <c r="D83" s="569"/>
      <c r="E83" s="569"/>
      <c r="F83" s="569"/>
      <c r="G83" s="570"/>
      <c r="H83" s="192" t="s">
        <v>525</v>
      </c>
    </row>
    <row r="84" spans="2:10" ht="15.75" thickBot="1" x14ac:dyDescent="0.3">
      <c r="B84" s="189"/>
      <c r="C84" s="563"/>
      <c r="D84" s="563"/>
      <c r="E84" s="563"/>
      <c r="F84" s="563"/>
      <c r="G84" s="563"/>
      <c r="H84" s="192"/>
    </row>
    <row r="85" spans="2:10" ht="60.75" thickBot="1" x14ac:dyDescent="0.3">
      <c r="B85" s="77" t="s">
        <v>231</v>
      </c>
      <c r="C85" s="183" t="s">
        <v>1102</v>
      </c>
      <c r="D85" s="145"/>
      <c r="E85" s="180" t="s">
        <v>1103</v>
      </c>
      <c r="F85" s="145"/>
      <c r="G85" s="180"/>
      <c r="H85" s="193"/>
    </row>
    <row r="86" spans="2:10" ht="15.75" thickBot="1" x14ac:dyDescent="0.3">
      <c r="B86" s="190"/>
      <c r="C86" s="389"/>
      <c r="D86" s="145"/>
      <c r="E86" s="145"/>
      <c r="F86" s="145"/>
      <c r="G86" s="145"/>
    </row>
    <row r="87" spans="2:10" ht="60.75" thickBot="1" x14ac:dyDescent="0.3">
      <c r="B87" s="191" t="s">
        <v>232</v>
      </c>
      <c r="C87" s="183"/>
      <c r="D87" s="145"/>
      <c r="E87" s="180" t="s">
        <v>1104</v>
      </c>
      <c r="F87" s="145"/>
      <c r="G87" s="180"/>
    </row>
    <row r="88" spans="2:10" x14ac:dyDescent="0.25">
      <c r="C88" s="181"/>
      <c r="D88" s="181"/>
      <c r="E88" s="181"/>
      <c r="F88" s="181"/>
      <c r="G88" s="181"/>
    </row>
    <row r="89" spans="2:10" ht="15.75" thickBot="1" x14ac:dyDescent="0.3">
      <c r="B89" s="556" t="s">
        <v>527</v>
      </c>
      <c r="C89" s="556"/>
      <c r="D89" s="556"/>
      <c r="E89" s="556"/>
      <c r="F89" s="556"/>
      <c r="G89" s="556"/>
      <c r="I89" s="510" t="s">
        <v>975</v>
      </c>
    </row>
    <row r="90" spans="2:10" x14ac:dyDescent="0.25">
      <c r="B90" s="564" t="str">
        <f>IF(OR(C79="",C81="",F81="",C83=""),"",CONCATENATE($E$1," ",C79," ",$E$2," *",C81," *",F81,", ",$E$3," ",$C83))</f>
        <v>Posibilidad de afectación Reputacional por *disminución en el reconocimiento de la oferta  de servicios *., debido a dispersión de las acciones de formación en las diferentes áreas de la Dirección de Lectura y Bibliotecas</v>
      </c>
      <c r="C90" s="564"/>
      <c r="D90" s="564"/>
      <c r="E90" s="564"/>
      <c r="F90" s="564"/>
      <c r="G90" s="564"/>
      <c r="I90" s="511" t="s">
        <v>976</v>
      </c>
      <c r="J90" s="512" t="s">
        <v>977</v>
      </c>
    </row>
    <row r="91" spans="2:10" ht="15.75" thickBot="1" x14ac:dyDescent="0.3">
      <c r="B91" s="567"/>
      <c r="C91" s="567"/>
      <c r="D91" s="567"/>
      <c r="E91" s="567"/>
      <c r="F91" s="567"/>
      <c r="G91" s="567"/>
      <c r="I91" s="513"/>
      <c r="J91" s="514"/>
    </row>
    <row r="93" spans="2:10" ht="21" x14ac:dyDescent="0.25">
      <c r="B93" s="544" t="s">
        <v>851</v>
      </c>
      <c r="C93" s="545"/>
      <c r="D93" s="545"/>
      <c r="E93" s="545"/>
      <c r="F93" s="545"/>
      <c r="G93" s="545"/>
    </row>
    <row r="94" spans="2:10" x14ac:dyDescent="0.25">
      <c r="B94" s="546" t="s">
        <v>228</v>
      </c>
      <c r="C94" s="546"/>
      <c r="D94" s="546"/>
      <c r="E94" s="546"/>
      <c r="F94" s="546"/>
      <c r="G94" s="546"/>
    </row>
    <row r="95" spans="2:10" ht="15.75" thickBot="1" x14ac:dyDescent="0.3">
      <c r="C95" s="179" t="s">
        <v>534</v>
      </c>
    </row>
    <row r="96" spans="2:10" ht="30.75" thickBot="1" x14ac:dyDescent="0.3">
      <c r="B96" s="186" t="s">
        <v>229</v>
      </c>
      <c r="C96" s="547" t="s">
        <v>234</v>
      </c>
      <c r="D96" s="548"/>
      <c r="E96" s="548"/>
      <c r="F96" s="548"/>
      <c r="G96" s="549"/>
      <c r="H96" s="192" t="s">
        <v>523</v>
      </c>
    </row>
    <row r="97" spans="2:10" ht="15.75" thickBot="1" x14ac:dyDescent="0.3">
      <c r="B97" s="187"/>
      <c r="C97" s="177"/>
      <c r="D97" s="177"/>
      <c r="E97" s="177"/>
      <c r="F97" s="177"/>
      <c r="G97" s="422" t="s">
        <v>917</v>
      </c>
      <c r="H97" s="192"/>
    </row>
    <row r="98" spans="2:10" ht="45.75" thickBot="1" x14ac:dyDescent="0.3">
      <c r="B98" s="188" t="s">
        <v>230</v>
      </c>
      <c r="C98" s="558" t="s">
        <v>1131</v>
      </c>
      <c r="D98" s="551"/>
      <c r="E98" s="383"/>
      <c r="F98" s="558" t="s">
        <v>992</v>
      </c>
      <c r="G98" s="551"/>
      <c r="H98" s="192" t="s">
        <v>524</v>
      </c>
    </row>
    <row r="99" spans="2:10" ht="15.75" thickBot="1" x14ac:dyDescent="0.3">
      <c r="B99" s="187"/>
      <c r="C99" s="177"/>
      <c r="D99" s="177"/>
      <c r="E99" s="177"/>
      <c r="F99" s="177"/>
      <c r="G99" s="177"/>
      <c r="H99" s="192"/>
    </row>
    <row r="100" spans="2:10" ht="60.75" thickBot="1" x14ac:dyDescent="0.3">
      <c r="B100" s="188" t="s">
        <v>533</v>
      </c>
      <c r="C100" s="560" t="s">
        <v>1132</v>
      </c>
      <c r="D100" s="548"/>
      <c r="E100" s="548"/>
      <c r="F100" s="548"/>
      <c r="G100" s="549"/>
      <c r="H100" s="192" t="s">
        <v>525</v>
      </c>
    </row>
    <row r="101" spans="2:10" ht="15.75" thickBot="1" x14ac:dyDescent="0.3">
      <c r="B101" s="189"/>
      <c r="C101" s="555"/>
      <c r="D101" s="555"/>
      <c r="E101" s="555"/>
      <c r="F101" s="555"/>
      <c r="G101" s="555"/>
      <c r="H101" s="192"/>
    </row>
    <row r="102" spans="2:10" ht="45.75" thickBot="1" x14ac:dyDescent="0.3">
      <c r="B102" s="77" t="s">
        <v>231</v>
      </c>
      <c r="C102" s="454" t="s">
        <v>1133</v>
      </c>
      <c r="D102" s="145"/>
      <c r="E102" s="180" t="s">
        <v>1135</v>
      </c>
      <c r="F102" s="145"/>
      <c r="G102" s="180"/>
      <c r="H102" s="193"/>
    </row>
    <row r="103" spans="2:10" ht="15.75" thickBot="1" x14ac:dyDescent="0.3">
      <c r="B103" s="190"/>
      <c r="C103" s="389"/>
      <c r="D103" s="145"/>
      <c r="E103" s="145"/>
      <c r="F103" s="145"/>
      <c r="G103" s="145"/>
    </row>
    <row r="104" spans="2:10" ht="45.75" thickBot="1" x14ac:dyDescent="0.3">
      <c r="B104" s="191" t="s">
        <v>232</v>
      </c>
      <c r="C104" s="183" t="s">
        <v>1134</v>
      </c>
      <c r="D104" s="145"/>
      <c r="E104" s="180" t="s">
        <v>1136</v>
      </c>
      <c r="F104" s="145"/>
      <c r="G104" s="180"/>
    </row>
    <row r="105" spans="2:10" x14ac:dyDescent="0.25">
      <c r="C105" s="181"/>
      <c r="D105" s="181"/>
      <c r="E105" s="181"/>
      <c r="F105" s="181"/>
      <c r="G105" s="181"/>
    </row>
    <row r="106" spans="2:10" ht="15.75" thickBot="1" x14ac:dyDescent="0.3">
      <c r="B106" s="556" t="s">
        <v>527</v>
      </c>
      <c r="C106" s="556"/>
      <c r="D106" s="556"/>
      <c r="E106" s="556"/>
      <c r="F106" s="556"/>
      <c r="G106" s="556"/>
      <c r="I106" s="510" t="s">
        <v>975</v>
      </c>
    </row>
    <row r="107" spans="2:10" x14ac:dyDescent="0.25">
      <c r="B107" s="564" t="str">
        <f>IF(OR(C96="",C98="",F98="",C100=""),"",CONCATENATE($E$1," ",C96," ",$E$2," *",C98," *",F98,", ",$E$3," ",$C100))</f>
        <v>Posibilidad de afectación Reputacional por *Insuficiente número de agentes cualificados *., debido a desconocimiento de la oferta de formación, cualificación, y apoyo a la profesionalización en arte, cultura y patrimonio</v>
      </c>
      <c r="C107" s="564"/>
      <c r="D107" s="564"/>
      <c r="E107" s="564"/>
      <c r="F107" s="564"/>
      <c r="G107" s="564"/>
      <c r="I107" s="511" t="s">
        <v>976</v>
      </c>
      <c r="J107" s="512" t="s">
        <v>977</v>
      </c>
    </row>
    <row r="108" spans="2:10" ht="30.75" thickBot="1" x14ac:dyDescent="0.3">
      <c r="I108" s="932" t="s">
        <v>217</v>
      </c>
      <c r="J108" s="933" t="s">
        <v>1141</v>
      </c>
    </row>
    <row r="110" spans="2:10" ht="21" x14ac:dyDescent="0.25">
      <c r="B110" s="544" t="s">
        <v>852</v>
      </c>
      <c r="C110" s="545"/>
      <c r="D110" s="545"/>
      <c r="E110" s="545"/>
      <c r="F110" s="545"/>
      <c r="G110" s="545"/>
    </row>
    <row r="111" spans="2:10" x14ac:dyDescent="0.25">
      <c r="B111" s="546" t="s">
        <v>228</v>
      </c>
      <c r="C111" s="546"/>
      <c r="D111" s="546"/>
      <c r="E111" s="546"/>
      <c r="F111" s="546"/>
      <c r="G111" s="546"/>
    </row>
    <row r="112" spans="2:10" ht="15.75" thickBot="1" x14ac:dyDescent="0.3">
      <c r="C112" s="179" t="s">
        <v>534</v>
      </c>
    </row>
    <row r="113" spans="2:10" ht="30.75" thickBot="1" x14ac:dyDescent="0.3">
      <c r="B113" s="186" t="s">
        <v>229</v>
      </c>
      <c r="C113" s="547" t="s">
        <v>234</v>
      </c>
      <c r="D113" s="548"/>
      <c r="E113" s="548"/>
      <c r="F113" s="548"/>
      <c r="G113" s="549"/>
      <c r="H113" s="192" t="s">
        <v>523</v>
      </c>
    </row>
    <row r="114" spans="2:10" ht="15.75" thickBot="1" x14ac:dyDescent="0.3">
      <c r="B114" s="187"/>
      <c r="C114" s="177"/>
      <c r="D114" s="177"/>
      <c r="E114" s="177"/>
      <c r="F114" s="177"/>
      <c r="G114" s="422" t="s">
        <v>917</v>
      </c>
      <c r="H114" s="192"/>
    </row>
    <row r="115" spans="2:10" ht="45.75" thickBot="1" x14ac:dyDescent="0.3">
      <c r="B115" s="188" t="s">
        <v>230</v>
      </c>
      <c r="C115" s="558" t="s">
        <v>1137</v>
      </c>
      <c r="D115" s="551"/>
      <c r="E115" s="383"/>
      <c r="F115" s="550" t="s">
        <v>992</v>
      </c>
      <c r="G115" s="551"/>
      <c r="H115" s="192" t="s">
        <v>524</v>
      </c>
    </row>
    <row r="116" spans="2:10" ht="15.75" thickBot="1" x14ac:dyDescent="0.3">
      <c r="B116" s="187"/>
      <c r="C116" s="177"/>
      <c r="D116" s="177"/>
      <c r="E116" s="177"/>
      <c r="F116" s="177"/>
      <c r="G116" s="177"/>
      <c r="H116" s="192"/>
    </row>
    <row r="117" spans="2:10" ht="60.75" thickBot="1" x14ac:dyDescent="0.3">
      <c r="B117" s="188" t="s">
        <v>533</v>
      </c>
      <c r="C117" s="568" t="s">
        <v>1138</v>
      </c>
      <c r="D117" s="569"/>
      <c r="E117" s="569"/>
      <c r="F117" s="569"/>
      <c r="G117" s="570"/>
      <c r="H117" s="192" t="s">
        <v>525</v>
      </c>
    </row>
    <row r="118" spans="2:10" ht="15.75" thickBot="1" x14ac:dyDescent="0.3">
      <c r="B118" s="189"/>
      <c r="C118" s="555"/>
      <c r="D118" s="555"/>
      <c r="E118" s="555"/>
      <c r="F118" s="555"/>
      <c r="G118" s="555"/>
      <c r="H118" s="192"/>
    </row>
    <row r="119" spans="2:10" ht="30.75" thickBot="1" x14ac:dyDescent="0.3">
      <c r="B119" s="77" t="s">
        <v>231</v>
      </c>
      <c r="C119" s="183" t="s">
        <v>1139</v>
      </c>
      <c r="D119" s="145"/>
      <c r="E119" s="180" t="s">
        <v>1140</v>
      </c>
      <c r="F119" s="145"/>
      <c r="G119" s="180"/>
      <c r="H119" s="193"/>
    </row>
    <row r="120" spans="2:10" ht="15.75" thickBot="1" x14ac:dyDescent="0.3">
      <c r="B120" s="190"/>
      <c r="C120" s="389"/>
      <c r="D120" s="145"/>
      <c r="E120" s="145"/>
      <c r="F120" s="145"/>
      <c r="G120" s="145"/>
    </row>
    <row r="121" spans="2:10" ht="30.75" thickBot="1" x14ac:dyDescent="0.3">
      <c r="B121" s="191" t="s">
        <v>232</v>
      </c>
      <c r="C121" s="183"/>
      <c r="D121" s="145"/>
      <c r="E121" s="180"/>
      <c r="F121" s="145"/>
      <c r="G121" s="180"/>
    </row>
    <row r="122" spans="2:10" x14ac:dyDescent="0.25">
      <c r="C122" s="181"/>
      <c r="D122" s="181"/>
      <c r="E122" s="181"/>
      <c r="F122" s="181"/>
      <c r="G122" s="181"/>
    </row>
    <row r="123" spans="2:10" ht="15.75" thickBot="1" x14ac:dyDescent="0.3">
      <c r="B123" s="556" t="s">
        <v>527</v>
      </c>
      <c r="C123" s="556"/>
      <c r="D123" s="556"/>
      <c r="E123" s="556"/>
      <c r="F123" s="556"/>
      <c r="G123" s="556"/>
      <c r="I123" s="510" t="s">
        <v>975</v>
      </c>
    </row>
    <row r="124" spans="2:10" x14ac:dyDescent="0.25">
      <c r="B124" s="564" t="str">
        <f>IF(OR(C113="",C115="",F115="",C117=""),"",CONCATENATE($E$1," ",C113," ",$E$2," *",C115," *",F115,", ",$E$3," ",$C117))</f>
        <v xml:space="preserve">Posibilidad de afectación Reputacional por *debilidades en la implementación de la estrategia de atención a los artistas del espacio público *., debido a demoras en la expedición de la normativa para la regulación de actividades artísticas en el espacio público. </v>
      </c>
      <c r="C124" s="564"/>
      <c r="D124" s="564"/>
      <c r="E124" s="564"/>
      <c r="F124" s="564"/>
      <c r="G124" s="564"/>
      <c r="I124" s="511" t="s">
        <v>976</v>
      </c>
      <c r="J124" s="512" t="s">
        <v>977</v>
      </c>
    </row>
    <row r="125" spans="2:10" ht="30.75" thickBot="1" x14ac:dyDescent="0.3">
      <c r="I125" s="932" t="s">
        <v>217</v>
      </c>
      <c r="J125" s="933" t="s">
        <v>1141</v>
      </c>
    </row>
    <row r="127" spans="2:10" ht="21" x14ac:dyDescent="0.25">
      <c r="B127" s="544" t="s">
        <v>853</v>
      </c>
      <c r="C127" s="545"/>
      <c r="D127" s="545"/>
      <c r="E127" s="545"/>
      <c r="F127" s="545"/>
      <c r="G127" s="545"/>
    </row>
    <row r="128" spans="2:10" x14ac:dyDescent="0.25">
      <c r="B128" s="546" t="s">
        <v>228</v>
      </c>
      <c r="C128" s="546"/>
      <c r="D128" s="546"/>
      <c r="E128" s="546"/>
      <c r="F128" s="546"/>
      <c r="G128" s="546"/>
    </row>
    <row r="129" spans="2:10" ht="15.75" thickBot="1" x14ac:dyDescent="0.3">
      <c r="C129" s="179" t="s">
        <v>534</v>
      </c>
    </row>
    <row r="130" spans="2:10" ht="30.75" thickBot="1" x14ac:dyDescent="0.3">
      <c r="B130" s="186" t="s">
        <v>229</v>
      </c>
      <c r="C130" s="547" t="s">
        <v>234</v>
      </c>
      <c r="D130" s="548"/>
      <c r="E130" s="548"/>
      <c r="F130" s="548"/>
      <c r="G130" s="549"/>
      <c r="H130" s="192" t="s">
        <v>523</v>
      </c>
    </row>
    <row r="131" spans="2:10" ht="15.75" thickBot="1" x14ac:dyDescent="0.3">
      <c r="B131" s="187"/>
      <c r="C131" s="177"/>
      <c r="D131" s="177"/>
      <c r="E131" s="177"/>
      <c r="F131" s="177"/>
      <c r="G131" s="422" t="s">
        <v>917</v>
      </c>
      <c r="H131" s="192"/>
    </row>
    <row r="132" spans="2:10" ht="45.75" thickBot="1" x14ac:dyDescent="0.3">
      <c r="B132" s="188" t="s">
        <v>230</v>
      </c>
      <c r="C132" s="558" t="s">
        <v>1142</v>
      </c>
      <c r="D132" s="559"/>
      <c r="E132" s="320"/>
      <c r="F132" s="558" t="s">
        <v>992</v>
      </c>
      <c r="G132" s="559"/>
      <c r="H132" s="192" t="s">
        <v>524</v>
      </c>
    </row>
    <row r="133" spans="2:10" ht="15.75" thickBot="1" x14ac:dyDescent="0.3">
      <c r="B133" s="187"/>
      <c r="C133" s="177"/>
      <c r="D133" s="177"/>
      <c r="E133" s="177"/>
      <c r="F133" s="177"/>
      <c r="G133" s="177"/>
      <c r="H133" s="192"/>
    </row>
    <row r="134" spans="2:10" ht="60.75" thickBot="1" x14ac:dyDescent="0.3">
      <c r="B134" s="188" t="s">
        <v>533</v>
      </c>
      <c r="C134" s="560" t="s">
        <v>1143</v>
      </c>
      <c r="D134" s="561"/>
      <c r="E134" s="561"/>
      <c r="F134" s="561"/>
      <c r="G134" s="562"/>
      <c r="H134" s="192" t="s">
        <v>525</v>
      </c>
    </row>
    <row r="135" spans="2:10" ht="15.75" thickBot="1" x14ac:dyDescent="0.3">
      <c r="B135" s="189"/>
      <c r="C135" s="563"/>
      <c r="D135" s="563"/>
      <c r="E135" s="563"/>
      <c r="F135" s="563"/>
      <c r="G135" s="563"/>
      <c r="H135" s="192"/>
    </row>
    <row r="136" spans="2:10" ht="60.75" thickBot="1" x14ac:dyDescent="0.3">
      <c r="B136" s="77" t="s">
        <v>231</v>
      </c>
      <c r="C136" s="183" t="s">
        <v>1143</v>
      </c>
      <c r="D136" s="177"/>
      <c r="E136" s="180" t="s">
        <v>1144</v>
      </c>
      <c r="F136" s="177"/>
      <c r="G136" s="180"/>
      <c r="H136" s="193"/>
    </row>
    <row r="137" spans="2:10" ht="15.75" thickBot="1" x14ac:dyDescent="0.3">
      <c r="B137" s="190"/>
      <c r="C137" s="185"/>
      <c r="D137" s="177"/>
      <c r="E137" s="177"/>
      <c r="F137" s="177"/>
      <c r="G137" s="177"/>
    </row>
    <row r="138" spans="2:10" ht="30.75" thickBot="1" x14ac:dyDescent="0.3">
      <c r="B138" s="191" t="s">
        <v>232</v>
      </c>
      <c r="C138" s="183"/>
      <c r="D138" s="145"/>
      <c r="E138" s="180"/>
      <c r="F138" s="145"/>
      <c r="G138" s="180"/>
    </row>
    <row r="139" spans="2:10" x14ac:dyDescent="0.25">
      <c r="C139" s="181"/>
      <c r="D139" s="181"/>
      <c r="E139" s="181"/>
      <c r="F139" s="181"/>
      <c r="G139" s="181"/>
    </row>
    <row r="140" spans="2:10" ht="15.75" thickBot="1" x14ac:dyDescent="0.3">
      <c r="B140" s="556" t="s">
        <v>527</v>
      </c>
      <c r="C140" s="556"/>
      <c r="D140" s="556"/>
      <c r="E140" s="556"/>
      <c r="F140" s="556"/>
      <c r="G140" s="556"/>
      <c r="I140" s="510" t="s">
        <v>975</v>
      </c>
    </row>
    <row r="141" spans="2:10" x14ac:dyDescent="0.25">
      <c r="B141" s="564" t="str">
        <f>IF(OR(C130="",C132="",F132="",C134=""),"",CONCATENATE($E$1," ",C130," ",$E$2," *",C132," *",F132,", ",$E$3," ",$C134))</f>
        <v>Posibilidad de afectación Reputacional por *falta de ejecución de la totalidad de los recursos *., debido a la insuficiente identificación de potenciales beneficiarios de los BEPS</v>
      </c>
      <c r="C141" s="564"/>
      <c r="D141" s="564"/>
      <c r="E141" s="564"/>
      <c r="F141" s="564"/>
      <c r="G141" s="564"/>
      <c r="I141" s="511" t="s">
        <v>976</v>
      </c>
      <c r="J141" s="512" t="s">
        <v>977</v>
      </c>
    </row>
    <row r="142" spans="2:10" ht="15.75" thickBot="1" x14ac:dyDescent="0.3">
      <c r="I142" s="513"/>
      <c r="J142" s="514"/>
    </row>
    <row r="144" spans="2:10" ht="21" x14ac:dyDescent="0.25">
      <c r="B144" s="544" t="s">
        <v>854</v>
      </c>
      <c r="C144" s="545"/>
      <c r="D144" s="545"/>
      <c r="E144" s="545"/>
      <c r="F144" s="545"/>
      <c r="G144" s="545"/>
    </row>
    <row r="145" spans="2:10" x14ac:dyDescent="0.25">
      <c r="B145" s="546" t="s">
        <v>228</v>
      </c>
      <c r="C145" s="546"/>
      <c r="D145" s="546"/>
      <c r="E145" s="546"/>
      <c r="F145" s="546"/>
      <c r="G145" s="546"/>
    </row>
    <row r="146" spans="2:10" ht="15.75" thickBot="1" x14ac:dyDescent="0.3">
      <c r="C146" s="179" t="s">
        <v>534</v>
      </c>
    </row>
    <row r="147" spans="2:10" ht="30.75" thickBot="1" x14ac:dyDescent="0.3">
      <c r="B147" s="186" t="s">
        <v>229</v>
      </c>
      <c r="C147" s="547"/>
      <c r="D147" s="548"/>
      <c r="E147" s="548"/>
      <c r="F147" s="548"/>
      <c r="G147" s="549"/>
      <c r="H147" s="192" t="s">
        <v>523</v>
      </c>
    </row>
    <row r="148" spans="2:10" ht="15.75" thickBot="1" x14ac:dyDescent="0.3">
      <c r="B148" s="187"/>
      <c r="C148" s="177"/>
      <c r="D148" s="177"/>
      <c r="E148" s="177"/>
      <c r="F148" s="177"/>
      <c r="G148" s="422" t="s">
        <v>917</v>
      </c>
      <c r="H148" s="192"/>
    </row>
    <row r="149" spans="2:10" ht="45.75" thickBot="1" x14ac:dyDescent="0.3">
      <c r="B149" s="188" t="s">
        <v>230</v>
      </c>
      <c r="C149" s="558"/>
      <c r="D149" s="551"/>
      <c r="E149" s="383"/>
      <c r="F149" s="550"/>
      <c r="G149" s="551"/>
      <c r="H149" s="192" t="s">
        <v>524</v>
      </c>
    </row>
    <row r="150" spans="2:10" ht="15.75" thickBot="1" x14ac:dyDescent="0.3">
      <c r="B150" s="187"/>
      <c r="C150" s="177"/>
      <c r="D150" s="177"/>
      <c r="E150" s="177"/>
      <c r="F150" s="177"/>
      <c r="G150" s="177"/>
      <c r="H150" s="192"/>
    </row>
    <row r="151" spans="2:10" ht="60.75" thickBot="1" x14ac:dyDescent="0.3">
      <c r="B151" s="188" t="s">
        <v>533</v>
      </c>
      <c r="C151" s="560"/>
      <c r="D151" s="548"/>
      <c r="E151" s="548"/>
      <c r="F151" s="548"/>
      <c r="G151" s="549"/>
      <c r="H151" s="192" t="s">
        <v>525</v>
      </c>
    </row>
    <row r="152" spans="2:10" ht="15.75" thickBot="1" x14ac:dyDescent="0.3">
      <c r="B152" s="189"/>
      <c r="C152" s="555"/>
      <c r="D152" s="555"/>
      <c r="E152" s="555"/>
      <c r="F152" s="555"/>
      <c r="G152" s="555"/>
      <c r="H152" s="192"/>
    </row>
    <row r="153" spans="2:10" ht="15.75" thickBot="1" x14ac:dyDescent="0.3">
      <c r="B153" s="77" t="s">
        <v>231</v>
      </c>
      <c r="C153" s="183"/>
      <c r="D153" s="145"/>
      <c r="E153" s="180"/>
      <c r="F153" s="145"/>
      <c r="G153" s="475"/>
      <c r="H153" s="193"/>
    </row>
    <row r="154" spans="2:10" ht="15.75" thickBot="1" x14ac:dyDescent="0.3">
      <c r="B154" s="190"/>
      <c r="C154" s="389"/>
      <c r="D154" s="145"/>
      <c r="E154" s="145"/>
      <c r="F154" s="145"/>
      <c r="G154" s="145"/>
    </row>
    <row r="155" spans="2:10" ht="30.75" thickBot="1" x14ac:dyDescent="0.3">
      <c r="B155" s="191" t="s">
        <v>232</v>
      </c>
      <c r="C155" s="183"/>
      <c r="D155" s="145"/>
      <c r="E155" s="180"/>
      <c r="F155" s="145"/>
      <c r="G155" s="180"/>
    </row>
    <row r="156" spans="2:10" x14ac:dyDescent="0.25">
      <c r="C156" s="181"/>
      <c r="D156" s="181"/>
      <c r="E156" s="181"/>
      <c r="F156" s="181"/>
      <c r="G156" s="181"/>
    </row>
    <row r="157" spans="2:10" ht="15.75" thickBot="1" x14ac:dyDescent="0.3">
      <c r="B157" s="556" t="s">
        <v>527</v>
      </c>
      <c r="C157" s="556"/>
      <c r="D157" s="556"/>
      <c r="E157" s="556"/>
      <c r="F157" s="556"/>
      <c r="G157" s="556"/>
      <c r="I157" s="510" t="s">
        <v>975</v>
      </c>
    </row>
    <row r="158" spans="2:10" x14ac:dyDescent="0.25">
      <c r="B158" s="564" t="str">
        <f>IF(OR(C147="",C149="",F149="",C151=""),"",CONCATENATE($E$1," ",C147," ",$E$2," *",C149," *",F149,", ",$E$3," ",$C151))</f>
        <v/>
      </c>
      <c r="C158" s="564"/>
      <c r="D158" s="564"/>
      <c r="E158" s="564"/>
      <c r="F158" s="564"/>
      <c r="G158" s="564"/>
      <c r="I158" s="511" t="s">
        <v>976</v>
      </c>
      <c r="J158" s="512" t="s">
        <v>977</v>
      </c>
    </row>
    <row r="159" spans="2:10" ht="15.75" thickBot="1" x14ac:dyDescent="0.3">
      <c r="I159" s="513"/>
      <c r="J159" s="514"/>
    </row>
    <row r="161" spans="2:10" ht="21" x14ac:dyDescent="0.25">
      <c r="B161" s="544" t="s">
        <v>855</v>
      </c>
      <c r="C161" s="545"/>
      <c r="D161" s="545"/>
      <c r="E161" s="545"/>
      <c r="F161" s="545"/>
      <c r="G161" s="545"/>
    </row>
    <row r="162" spans="2:10" x14ac:dyDescent="0.25">
      <c r="B162" s="546" t="s">
        <v>228</v>
      </c>
      <c r="C162" s="546"/>
      <c r="D162" s="546"/>
      <c r="E162" s="546"/>
      <c r="F162" s="546"/>
      <c r="G162" s="546"/>
    </row>
    <row r="163" spans="2:10" ht="15.75" thickBot="1" x14ac:dyDescent="0.3">
      <c r="C163" s="179" t="s">
        <v>534</v>
      </c>
    </row>
    <row r="164" spans="2:10" ht="30.75" thickBot="1" x14ac:dyDescent="0.3">
      <c r="B164" s="186" t="s">
        <v>229</v>
      </c>
      <c r="C164" s="547"/>
      <c r="D164" s="548"/>
      <c r="E164" s="548"/>
      <c r="F164" s="548"/>
      <c r="G164" s="549"/>
      <c r="H164" s="192" t="s">
        <v>523</v>
      </c>
    </row>
    <row r="165" spans="2:10" ht="15.75" thickBot="1" x14ac:dyDescent="0.3">
      <c r="B165" s="187"/>
      <c r="C165" s="177"/>
      <c r="D165" s="177"/>
      <c r="E165" s="177"/>
      <c r="F165" s="177"/>
      <c r="G165" s="422" t="s">
        <v>917</v>
      </c>
      <c r="H165" s="192"/>
    </row>
    <row r="166" spans="2:10" ht="45.75" thickBot="1" x14ac:dyDescent="0.3">
      <c r="B166" s="188" t="s">
        <v>230</v>
      </c>
      <c r="C166" s="558"/>
      <c r="D166" s="559"/>
      <c r="E166" s="383"/>
      <c r="F166" s="550"/>
      <c r="G166" s="551"/>
      <c r="H166" s="192" t="s">
        <v>524</v>
      </c>
    </row>
    <row r="167" spans="2:10" ht="15.75" thickBot="1" x14ac:dyDescent="0.3">
      <c r="B167" s="187"/>
      <c r="C167" s="177"/>
      <c r="D167" s="177"/>
      <c r="E167" s="177"/>
      <c r="F167" s="177"/>
      <c r="G167" s="177"/>
      <c r="H167" s="192"/>
    </row>
    <row r="168" spans="2:10" ht="60.75" thickBot="1" x14ac:dyDescent="0.3">
      <c r="B168" s="188" t="s">
        <v>533</v>
      </c>
      <c r="C168" s="560"/>
      <c r="D168" s="548"/>
      <c r="E168" s="548"/>
      <c r="F168" s="548"/>
      <c r="G168" s="549"/>
      <c r="H168" s="192" t="s">
        <v>525</v>
      </c>
      <c r="I168" s="503"/>
      <c r="J168" s="504"/>
    </row>
    <row r="169" spans="2:10" ht="15.75" thickBot="1" x14ac:dyDescent="0.3">
      <c r="B169" s="189"/>
      <c r="C169" s="555"/>
      <c r="D169" s="555"/>
      <c r="E169" s="555"/>
      <c r="F169" s="555"/>
      <c r="G169" s="555"/>
      <c r="H169" s="192"/>
    </row>
    <row r="170" spans="2:10" ht="15.75" thickBot="1" x14ac:dyDescent="0.3">
      <c r="B170" s="77" t="s">
        <v>231</v>
      </c>
      <c r="C170" s="454"/>
      <c r="D170" s="145"/>
      <c r="E170" s="180"/>
      <c r="F170" s="145"/>
      <c r="G170" s="475"/>
      <c r="H170" s="193"/>
      <c r="I170" s="120"/>
    </row>
    <row r="171" spans="2:10" ht="15.75" thickBot="1" x14ac:dyDescent="0.3">
      <c r="B171" s="190"/>
      <c r="C171" s="389"/>
      <c r="D171" s="145"/>
      <c r="E171" s="145"/>
      <c r="F171" s="145"/>
      <c r="G171" s="145"/>
    </row>
    <row r="172" spans="2:10" ht="30.75" thickBot="1" x14ac:dyDescent="0.3">
      <c r="B172" s="191" t="s">
        <v>232</v>
      </c>
      <c r="C172" s="454"/>
      <c r="D172" s="505"/>
      <c r="E172" s="475"/>
      <c r="F172" s="145"/>
      <c r="G172" s="475"/>
      <c r="I172" s="128"/>
    </row>
    <row r="173" spans="2:10" x14ac:dyDescent="0.25">
      <c r="C173" s="181"/>
      <c r="D173" s="181"/>
      <c r="E173" s="181"/>
      <c r="F173" s="181"/>
      <c r="G173" s="181"/>
    </row>
    <row r="174" spans="2:10" ht="15.75" thickBot="1" x14ac:dyDescent="0.3">
      <c r="B174" s="556" t="s">
        <v>527</v>
      </c>
      <c r="C174" s="556"/>
      <c r="D174" s="556"/>
      <c r="E174" s="556"/>
      <c r="F174" s="556"/>
      <c r="G174" s="556"/>
      <c r="I174" s="510" t="s">
        <v>975</v>
      </c>
    </row>
    <row r="175" spans="2:10" x14ac:dyDescent="0.25">
      <c r="B175" s="557" t="str">
        <f>IF(OR(C164="",C166="",F166="",C168=""),"",CONCATENATE($E$1," ",C164," ",$E$2," *",C166," *",F166,", ",$E$3," ",$C168))</f>
        <v/>
      </c>
      <c r="C175" s="557"/>
      <c r="D175" s="557"/>
      <c r="E175" s="557"/>
      <c r="F175" s="557"/>
      <c r="G175" s="557"/>
      <c r="I175" s="511" t="s">
        <v>976</v>
      </c>
      <c r="J175" s="512" t="s">
        <v>977</v>
      </c>
    </row>
    <row r="176" spans="2:10" ht="15.75" thickBot="1" x14ac:dyDescent="0.3">
      <c r="I176" s="513"/>
      <c r="J176" s="514"/>
    </row>
    <row r="178" spans="2:10" ht="21" x14ac:dyDescent="0.25">
      <c r="B178" s="544" t="s">
        <v>885</v>
      </c>
      <c r="C178" s="545"/>
      <c r="D178" s="545"/>
      <c r="E178" s="545"/>
      <c r="F178" s="545"/>
      <c r="G178" s="545"/>
    </row>
    <row r="179" spans="2:10" x14ac:dyDescent="0.25">
      <c r="B179" s="546" t="s">
        <v>228</v>
      </c>
      <c r="C179" s="546"/>
      <c r="D179" s="546"/>
      <c r="E179" s="546"/>
      <c r="F179" s="546"/>
      <c r="G179" s="546"/>
    </row>
    <row r="180" spans="2:10" ht="15.75" thickBot="1" x14ac:dyDescent="0.3">
      <c r="C180" s="179" t="s">
        <v>534</v>
      </c>
    </row>
    <row r="181" spans="2:10" ht="30.75" thickBot="1" x14ac:dyDescent="0.3">
      <c r="B181" s="186" t="s">
        <v>229</v>
      </c>
      <c r="C181" s="547"/>
      <c r="D181" s="548"/>
      <c r="E181" s="548"/>
      <c r="F181" s="548"/>
      <c r="G181" s="549"/>
      <c r="H181" s="381" t="s">
        <v>523</v>
      </c>
    </row>
    <row r="182" spans="2:10" ht="15.75" thickBot="1" x14ac:dyDescent="0.3">
      <c r="B182" s="187"/>
      <c r="C182" s="177"/>
      <c r="D182" s="177"/>
      <c r="E182" s="177"/>
      <c r="F182" s="177"/>
      <c r="G182" s="422" t="s">
        <v>917</v>
      </c>
      <c r="H182" s="381"/>
    </row>
    <row r="183" spans="2:10" ht="45.75" thickBot="1" x14ac:dyDescent="0.3">
      <c r="B183" s="188" t="s">
        <v>230</v>
      </c>
      <c r="C183" s="550"/>
      <c r="D183" s="551"/>
      <c r="E183" s="383"/>
      <c r="F183" s="550"/>
      <c r="G183" s="551"/>
      <c r="H183" s="381" t="s">
        <v>524</v>
      </c>
    </row>
    <row r="184" spans="2:10" ht="15.75" thickBot="1" x14ac:dyDescent="0.3">
      <c r="B184" s="187"/>
      <c r="C184" s="177"/>
      <c r="D184" s="177"/>
      <c r="E184" s="177"/>
      <c r="F184" s="177"/>
      <c r="G184" s="177"/>
      <c r="H184" s="381"/>
    </row>
    <row r="185" spans="2:10" ht="60.75" thickBot="1" x14ac:dyDescent="0.3">
      <c r="B185" s="188" t="s">
        <v>533</v>
      </c>
      <c r="C185" s="552"/>
      <c r="D185" s="553"/>
      <c r="E185" s="553"/>
      <c r="F185" s="553"/>
      <c r="G185" s="554"/>
      <c r="H185" s="381" t="s">
        <v>525</v>
      </c>
    </row>
    <row r="186" spans="2:10" ht="15.75" thickBot="1" x14ac:dyDescent="0.3">
      <c r="B186" s="380"/>
      <c r="C186" s="555"/>
      <c r="D186" s="555"/>
      <c r="E186" s="555"/>
      <c r="F186" s="555"/>
      <c r="G186" s="555"/>
      <c r="H186" s="381"/>
    </row>
    <row r="187" spans="2:10" ht="15.75" thickBot="1" x14ac:dyDescent="0.3">
      <c r="B187" s="77" t="s">
        <v>231</v>
      </c>
      <c r="C187" s="183"/>
      <c r="D187" s="145"/>
      <c r="E187" s="180"/>
      <c r="F187" s="145"/>
      <c r="G187" s="180"/>
      <c r="H187" s="193"/>
    </row>
    <row r="188" spans="2:10" ht="15.75" thickBot="1" x14ac:dyDescent="0.3">
      <c r="B188" s="190"/>
      <c r="C188" s="389"/>
      <c r="D188" s="145"/>
      <c r="E188" s="145"/>
      <c r="F188" s="145"/>
      <c r="G188" s="145"/>
    </row>
    <row r="189" spans="2:10" ht="30.75" thickBot="1" x14ac:dyDescent="0.3">
      <c r="B189" s="191" t="s">
        <v>232</v>
      </c>
      <c r="C189" s="183"/>
      <c r="D189" s="145"/>
      <c r="E189" s="180"/>
      <c r="F189" s="145"/>
      <c r="G189" s="180"/>
    </row>
    <row r="190" spans="2:10" x14ac:dyDescent="0.25">
      <c r="C190" s="181"/>
      <c r="D190" s="181"/>
      <c r="E190" s="181"/>
      <c r="F190" s="181"/>
      <c r="G190" s="181"/>
    </row>
    <row r="191" spans="2:10" ht="15.75" thickBot="1" x14ac:dyDescent="0.3">
      <c r="B191" s="556" t="s">
        <v>527</v>
      </c>
      <c r="C191" s="556"/>
      <c r="D191" s="556"/>
      <c r="E191" s="556"/>
      <c r="F191" s="556"/>
      <c r="G191" s="556"/>
      <c r="I191" s="510" t="s">
        <v>975</v>
      </c>
    </row>
    <row r="192" spans="2:10" x14ac:dyDescent="0.25">
      <c r="B192" s="557" t="str">
        <f>IF(OR(C181="",C183="",F183="",C185=""),"",CONCATENATE($E$1," ",C181," ",$E$2," *",C183," *",F183,", ",$E$3," ",$C185))</f>
        <v/>
      </c>
      <c r="C192" s="557"/>
      <c r="D192" s="557"/>
      <c r="E192" s="557"/>
      <c r="F192" s="557"/>
      <c r="G192" s="557"/>
      <c r="I192" s="511" t="s">
        <v>976</v>
      </c>
      <c r="J192" s="512" t="s">
        <v>977</v>
      </c>
    </row>
    <row r="193" spans="2:10" ht="15.75" thickBot="1" x14ac:dyDescent="0.3">
      <c r="I193" s="513"/>
      <c r="J193" s="514"/>
    </row>
    <row r="195" spans="2:10" ht="21" x14ac:dyDescent="0.25">
      <c r="B195" s="544" t="s">
        <v>886</v>
      </c>
      <c r="C195" s="545"/>
      <c r="D195" s="545"/>
      <c r="E195" s="545"/>
      <c r="F195" s="545"/>
      <c r="G195" s="545"/>
    </row>
    <row r="196" spans="2:10" x14ac:dyDescent="0.25">
      <c r="B196" s="546" t="s">
        <v>228</v>
      </c>
      <c r="C196" s="546"/>
      <c r="D196" s="546"/>
      <c r="E196" s="546"/>
      <c r="F196" s="546"/>
      <c r="G196" s="546"/>
    </row>
    <row r="197" spans="2:10" ht="15.75" thickBot="1" x14ac:dyDescent="0.3">
      <c r="C197" s="179" t="s">
        <v>534</v>
      </c>
    </row>
    <row r="198" spans="2:10" ht="30.75" thickBot="1" x14ac:dyDescent="0.3">
      <c r="B198" s="186" t="s">
        <v>229</v>
      </c>
      <c r="C198" s="547"/>
      <c r="D198" s="548"/>
      <c r="E198" s="548"/>
      <c r="F198" s="548"/>
      <c r="G198" s="549"/>
      <c r="H198" s="381" t="s">
        <v>523</v>
      </c>
    </row>
    <row r="199" spans="2:10" ht="15.75" thickBot="1" x14ac:dyDescent="0.3">
      <c r="B199" s="187"/>
      <c r="C199" s="177"/>
      <c r="D199" s="177"/>
      <c r="E199" s="177"/>
      <c r="F199" s="177"/>
      <c r="G199" s="422" t="s">
        <v>917</v>
      </c>
      <c r="H199" s="381"/>
    </row>
    <row r="200" spans="2:10" ht="45.75" thickBot="1" x14ac:dyDescent="0.3">
      <c r="B200" s="188" t="s">
        <v>230</v>
      </c>
      <c r="C200" s="550"/>
      <c r="D200" s="551"/>
      <c r="E200" s="383"/>
      <c r="F200" s="550"/>
      <c r="G200" s="551"/>
      <c r="H200" s="381" t="s">
        <v>524</v>
      </c>
    </row>
    <row r="201" spans="2:10" ht="15.75" thickBot="1" x14ac:dyDescent="0.3">
      <c r="B201" s="187"/>
      <c r="C201" s="177"/>
      <c r="D201" s="177"/>
      <c r="E201" s="177"/>
      <c r="F201" s="177"/>
      <c r="G201" s="177"/>
      <c r="H201" s="381"/>
    </row>
    <row r="202" spans="2:10" ht="60.75" thickBot="1" x14ac:dyDescent="0.3">
      <c r="B202" s="188" t="s">
        <v>533</v>
      </c>
      <c r="C202" s="552"/>
      <c r="D202" s="553"/>
      <c r="E202" s="553"/>
      <c r="F202" s="553"/>
      <c r="G202" s="554"/>
      <c r="H202" s="381" t="s">
        <v>525</v>
      </c>
    </row>
    <row r="203" spans="2:10" ht="15.75" thickBot="1" x14ac:dyDescent="0.3">
      <c r="B203" s="380"/>
      <c r="C203" s="555"/>
      <c r="D203" s="555"/>
      <c r="E203" s="555"/>
      <c r="F203" s="555"/>
      <c r="G203" s="555"/>
      <c r="H203" s="381"/>
    </row>
    <row r="204" spans="2:10" ht="15.75" thickBot="1" x14ac:dyDescent="0.3">
      <c r="B204" s="77" t="s">
        <v>231</v>
      </c>
      <c r="C204" s="183"/>
      <c r="D204" s="145"/>
      <c r="E204" s="180"/>
      <c r="F204" s="145"/>
      <c r="G204" s="180"/>
      <c r="H204" s="193"/>
    </row>
    <row r="205" spans="2:10" ht="15.75" thickBot="1" x14ac:dyDescent="0.3">
      <c r="B205" s="190"/>
      <c r="C205" s="389"/>
      <c r="D205" s="145"/>
      <c r="E205" s="145"/>
      <c r="F205" s="145"/>
      <c r="G205" s="145"/>
    </row>
    <row r="206" spans="2:10" ht="30.75" thickBot="1" x14ac:dyDescent="0.3">
      <c r="B206" s="191" t="s">
        <v>232</v>
      </c>
      <c r="C206" s="183"/>
      <c r="D206" s="145"/>
      <c r="E206" s="180"/>
      <c r="F206" s="145"/>
      <c r="G206" s="180"/>
    </row>
    <row r="207" spans="2:10" x14ac:dyDescent="0.25">
      <c r="C207" s="181"/>
      <c r="D207" s="181"/>
      <c r="E207" s="181"/>
      <c r="F207" s="181"/>
      <c r="G207" s="181"/>
    </row>
    <row r="208" spans="2:10" ht="15.75" thickBot="1" x14ac:dyDescent="0.3">
      <c r="B208" s="556" t="s">
        <v>527</v>
      </c>
      <c r="C208" s="556"/>
      <c r="D208" s="556"/>
      <c r="E208" s="556"/>
      <c r="F208" s="556"/>
      <c r="G208" s="556"/>
      <c r="I208" s="510" t="s">
        <v>975</v>
      </c>
    </row>
    <row r="209" spans="2:10" x14ac:dyDescent="0.25">
      <c r="B209" s="557" t="str">
        <f>IF(OR(C198="",C200="",F200="",C202=""),"",CONCATENATE($E$1," ",C198," ",$E$2," *",C200," *",F200,", ",$E$3," ",$C202))</f>
        <v/>
      </c>
      <c r="C209" s="557"/>
      <c r="D209" s="557"/>
      <c r="E209" s="557"/>
      <c r="F209" s="557"/>
      <c r="G209" s="557"/>
      <c r="I209" s="511" t="s">
        <v>976</v>
      </c>
      <c r="J209" s="512" t="s">
        <v>977</v>
      </c>
    </row>
    <row r="210" spans="2:10" ht="15.75" thickBot="1" x14ac:dyDescent="0.3">
      <c r="I210" s="513"/>
      <c r="J210" s="514"/>
    </row>
    <row r="211" spans="2:10" ht="21" x14ac:dyDescent="0.25">
      <c r="B211" s="544" t="s">
        <v>887</v>
      </c>
      <c r="C211" s="545"/>
      <c r="D211" s="545"/>
      <c r="E211" s="545"/>
      <c r="F211" s="545"/>
      <c r="G211" s="545"/>
    </row>
    <row r="212" spans="2:10" x14ac:dyDescent="0.25">
      <c r="B212" s="546" t="s">
        <v>228</v>
      </c>
      <c r="C212" s="546"/>
      <c r="D212" s="546"/>
      <c r="E212" s="546"/>
      <c r="F212" s="546"/>
      <c r="G212" s="546"/>
    </row>
    <row r="213" spans="2:10" ht="15.75" thickBot="1" x14ac:dyDescent="0.3">
      <c r="C213" s="179" t="s">
        <v>534</v>
      </c>
    </row>
    <row r="214" spans="2:10" ht="30.75" thickBot="1" x14ac:dyDescent="0.3">
      <c r="B214" s="186" t="s">
        <v>229</v>
      </c>
      <c r="C214" s="547"/>
      <c r="D214" s="548"/>
      <c r="E214" s="548"/>
      <c r="F214" s="548"/>
      <c r="G214" s="549"/>
      <c r="H214" s="381" t="s">
        <v>523</v>
      </c>
    </row>
    <row r="215" spans="2:10" ht="15.75" thickBot="1" x14ac:dyDescent="0.3">
      <c r="B215" s="187"/>
      <c r="C215" s="177"/>
      <c r="D215" s="177"/>
      <c r="E215" s="177"/>
      <c r="F215" s="177"/>
      <c r="G215" s="422" t="s">
        <v>917</v>
      </c>
      <c r="H215" s="381"/>
    </row>
    <row r="216" spans="2:10" ht="45.75" thickBot="1" x14ac:dyDescent="0.3">
      <c r="B216" s="188" t="s">
        <v>230</v>
      </c>
      <c r="C216" s="550"/>
      <c r="D216" s="551"/>
      <c r="E216" s="383"/>
      <c r="F216" s="550"/>
      <c r="G216" s="551"/>
      <c r="H216" s="381" t="s">
        <v>524</v>
      </c>
    </row>
    <row r="217" spans="2:10" ht="15.75" thickBot="1" x14ac:dyDescent="0.3">
      <c r="B217" s="187"/>
      <c r="C217" s="177"/>
      <c r="D217" s="177"/>
      <c r="E217" s="177"/>
      <c r="F217" s="177"/>
      <c r="G217" s="177"/>
      <c r="H217" s="381"/>
    </row>
    <row r="218" spans="2:10" ht="60.75" thickBot="1" x14ac:dyDescent="0.3">
      <c r="B218" s="188" t="s">
        <v>533</v>
      </c>
      <c r="C218" s="552"/>
      <c r="D218" s="553"/>
      <c r="E218" s="553"/>
      <c r="F218" s="553"/>
      <c r="G218" s="554"/>
      <c r="H218" s="381" t="s">
        <v>525</v>
      </c>
    </row>
    <row r="219" spans="2:10" ht="15.75" thickBot="1" x14ac:dyDescent="0.3">
      <c r="B219" s="380"/>
      <c r="C219" s="555"/>
      <c r="D219" s="555"/>
      <c r="E219" s="555"/>
      <c r="F219" s="555"/>
      <c r="G219" s="555"/>
      <c r="H219" s="381"/>
    </row>
    <row r="220" spans="2:10" ht="15.75" thickBot="1" x14ac:dyDescent="0.3">
      <c r="B220" s="77" t="s">
        <v>231</v>
      </c>
      <c r="C220" s="183"/>
      <c r="D220" s="145"/>
      <c r="E220" s="180"/>
      <c r="F220" s="145"/>
      <c r="G220" s="180"/>
      <c r="H220" s="193"/>
    </row>
    <row r="221" spans="2:10" ht="15.75" thickBot="1" x14ac:dyDescent="0.3">
      <c r="B221" s="190"/>
      <c r="C221" s="389"/>
      <c r="D221" s="145"/>
      <c r="E221" s="145"/>
      <c r="F221" s="145"/>
      <c r="G221" s="145"/>
    </row>
    <row r="222" spans="2:10" ht="30.75" thickBot="1" x14ac:dyDescent="0.3">
      <c r="B222" s="191" t="s">
        <v>232</v>
      </c>
      <c r="C222" s="183"/>
      <c r="D222" s="145"/>
      <c r="E222" s="180"/>
      <c r="F222" s="145"/>
      <c r="G222" s="180"/>
    </row>
    <row r="223" spans="2:10" x14ac:dyDescent="0.25">
      <c r="C223" s="181"/>
      <c r="D223" s="181"/>
      <c r="E223" s="181"/>
      <c r="F223" s="181"/>
      <c r="G223" s="181"/>
    </row>
    <row r="224" spans="2:10" ht="15.75" thickBot="1" x14ac:dyDescent="0.3">
      <c r="B224" s="556" t="s">
        <v>527</v>
      </c>
      <c r="C224" s="556"/>
      <c r="D224" s="556"/>
      <c r="E224" s="556"/>
      <c r="F224" s="556"/>
      <c r="G224" s="556"/>
      <c r="I224" s="510" t="s">
        <v>975</v>
      </c>
    </row>
    <row r="225" spans="2:10" x14ac:dyDescent="0.25">
      <c r="B225" s="557" t="str">
        <f>IF(OR(C214="",C216="",F216="",C218=""),"",CONCATENATE($E$1," ",C214," ",$E$2," *",C216," *",F216,", ",$E$3," ",$C218))</f>
        <v/>
      </c>
      <c r="C225" s="557"/>
      <c r="D225" s="557"/>
      <c r="E225" s="557"/>
      <c r="F225" s="557"/>
      <c r="G225" s="557"/>
      <c r="I225" s="511" t="s">
        <v>976</v>
      </c>
      <c r="J225" s="512" t="s">
        <v>977</v>
      </c>
    </row>
    <row r="226" spans="2:10" ht="15.75" thickBot="1" x14ac:dyDescent="0.3">
      <c r="I226" s="513"/>
      <c r="J226" s="514"/>
    </row>
    <row r="228" spans="2:10" ht="21" x14ac:dyDescent="0.25">
      <c r="B228" s="544" t="s">
        <v>888</v>
      </c>
      <c r="C228" s="545"/>
      <c r="D228" s="545"/>
      <c r="E228" s="545"/>
      <c r="F228" s="545"/>
      <c r="G228" s="545"/>
    </row>
    <row r="229" spans="2:10" x14ac:dyDescent="0.25">
      <c r="B229" s="546" t="s">
        <v>228</v>
      </c>
      <c r="C229" s="546"/>
      <c r="D229" s="546"/>
      <c r="E229" s="546"/>
      <c r="F229" s="546"/>
      <c r="G229" s="546"/>
    </row>
    <row r="230" spans="2:10" ht="15.75" thickBot="1" x14ac:dyDescent="0.3">
      <c r="C230" s="179" t="s">
        <v>534</v>
      </c>
    </row>
    <row r="231" spans="2:10" ht="30.75" thickBot="1" x14ac:dyDescent="0.3">
      <c r="B231" s="186" t="s">
        <v>229</v>
      </c>
      <c r="C231" s="547"/>
      <c r="D231" s="548"/>
      <c r="E231" s="548"/>
      <c r="F231" s="548"/>
      <c r="G231" s="549"/>
      <c r="H231" s="381" t="s">
        <v>523</v>
      </c>
    </row>
    <row r="232" spans="2:10" ht="15.75" thickBot="1" x14ac:dyDescent="0.3">
      <c r="B232" s="187"/>
      <c r="C232" s="177"/>
      <c r="D232" s="177"/>
      <c r="E232" s="177"/>
      <c r="F232" s="177"/>
      <c r="G232" s="422" t="s">
        <v>917</v>
      </c>
      <c r="H232" s="381"/>
    </row>
    <row r="233" spans="2:10" ht="45.75" thickBot="1" x14ac:dyDescent="0.3">
      <c r="B233" s="188" t="s">
        <v>230</v>
      </c>
      <c r="C233" s="550"/>
      <c r="D233" s="551"/>
      <c r="E233" s="383"/>
      <c r="F233" s="550"/>
      <c r="G233" s="551"/>
      <c r="H233" s="381" t="s">
        <v>524</v>
      </c>
    </row>
    <row r="234" spans="2:10" ht="15.75" thickBot="1" x14ac:dyDescent="0.3">
      <c r="B234" s="187"/>
      <c r="C234" s="177"/>
      <c r="D234" s="177"/>
      <c r="E234" s="177"/>
      <c r="F234" s="177"/>
      <c r="G234" s="177"/>
      <c r="H234" s="381"/>
    </row>
    <row r="235" spans="2:10" ht="60.75" thickBot="1" x14ac:dyDescent="0.3">
      <c r="B235" s="188" t="s">
        <v>533</v>
      </c>
      <c r="C235" s="552"/>
      <c r="D235" s="553"/>
      <c r="E235" s="553"/>
      <c r="F235" s="553"/>
      <c r="G235" s="554"/>
      <c r="H235" s="381" t="s">
        <v>525</v>
      </c>
    </row>
    <row r="236" spans="2:10" ht="15.75" thickBot="1" x14ac:dyDescent="0.3">
      <c r="B236" s="380"/>
      <c r="C236" s="555"/>
      <c r="D236" s="555"/>
      <c r="E236" s="555"/>
      <c r="F236" s="555"/>
      <c r="G236" s="555"/>
      <c r="H236" s="381"/>
    </row>
    <row r="237" spans="2:10" ht="15.75" thickBot="1" x14ac:dyDescent="0.3">
      <c r="B237" s="77" t="s">
        <v>231</v>
      </c>
      <c r="C237" s="183"/>
      <c r="D237" s="145"/>
      <c r="E237" s="180"/>
      <c r="F237" s="145"/>
      <c r="G237" s="180"/>
      <c r="H237" s="193"/>
    </row>
    <row r="238" spans="2:10" ht="15.75" thickBot="1" x14ac:dyDescent="0.3">
      <c r="B238" s="190"/>
      <c r="C238" s="389"/>
      <c r="D238" s="145"/>
      <c r="E238" s="145"/>
      <c r="F238" s="145"/>
      <c r="G238" s="145"/>
    </row>
    <row r="239" spans="2:10" ht="30.75" thickBot="1" x14ac:dyDescent="0.3">
      <c r="B239" s="191" t="s">
        <v>232</v>
      </c>
      <c r="C239" s="183"/>
      <c r="D239" s="145"/>
      <c r="E239" s="180"/>
      <c r="F239" s="145"/>
      <c r="G239" s="180"/>
    </row>
    <row r="240" spans="2:10" x14ac:dyDescent="0.25">
      <c r="C240" s="181"/>
      <c r="D240" s="181"/>
      <c r="E240" s="181"/>
      <c r="F240" s="181"/>
      <c r="G240" s="181"/>
    </row>
    <row r="241" spans="2:10" ht="15.75" thickBot="1" x14ac:dyDescent="0.3">
      <c r="B241" s="556" t="s">
        <v>527</v>
      </c>
      <c r="C241" s="556"/>
      <c r="D241" s="556"/>
      <c r="E241" s="556"/>
      <c r="F241" s="556"/>
      <c r="G241" s="556"/>
      <c r="I241" s="510" t="s">
        <v>975</v>
      </c>
    </row>
    <row r="242" spans="2:10" x14ac:dyDescent="0.25">
      <c r="B242" s="557" t="str">
        <f>IF(OR(C231="",C233="",F233="",C235=""),"",CONCATENATE($E$1," ",C231," ",$E$2," *",C233," *",F233,", ",$E$3," ",$C235))</f>
        <v/>
      </c>
      <c r="C242" s="557"/>
      <c r="D242" s="557"/>
      <c r="E242" s="557"/>
      <c r="F242" s="557"/>
      <c r="G242" s="557"/>
      <c r="I242" s="511" t="s">
        <v>976</v>
      </c>
      <c r="J242" s="512" t="s">
        <v>977</v>
      </c>
    </row>
    <row r="243" spans="2:10" ht="15.75" thickBot="1" x14ac:dyDescent="0.3">
      <c r="I243" s="513"/>
      <c r="J243" s="514"/>
    </row>
    <row r="245" spans="2:10" ht="21" x14ac:dyDescent="0.25">
      <c r="B245" s="544" t="s">
        <v>889</v>
      </c>
      <c r="C245" s="545"/>
      <c r="D245" s="545"/>
      <c r="E245" s="545"/>
      <c r="F245" s="545"/>
      <c r="G245" s="545"/>
    </row>
    <row r="246" spans="2:10" x14ac:dyDescent="0.25">
      <c r="B246" s="546" t="s">
        <v>228</v>
      </c>
      <c r="C246" s="546"/>
      <c r="D246" s="546"/>
      <c r="E246" s="546"/>
      <c r="F246" s="546"/>
      <c r="G246" s="546"/>
    </row>
    <row r="247" spans="2:10" ht="15.75" thickBot="1" x14ac:dyDescent="0.3">
      <c r="C247" s="179" t="s">
        <v>534</v>
      </c>
    </row>
    <row r="248" spans="2:10" ht="30.75" thickBot="1" x14ac:dyDescent="0.3">
      <c r="B248" s="186" t="s">
        <v>229</v>
      </c>
      <c r="C248" s="547"/>
      <c r="D248" s="548"/>
      <c r="E248" s="548"/>
      <c r="F248" s="548"/>
      <c r="G248" s="549"/>
      <c r="H248" s="381" t="s">
        <v>523</v>
      </c>
    </row>
    <row r="249" spans="2:10" ht="15.75" thickBot="1" x14ac:dyDescent="0.3">
      <c r="B249" s="187"/>
      <c r="C249" s="177"/>
      <c r="D249" s="177"/>
      <c r="E249" s="177"/>
      <c r="F249" s="177"/>
      <c r="G249" s="422" t="s">
        <v>917</v>
      </c>
      <c r="H249" s="381"/>
    </row>
    <row r="250" spans="2:10" ht="45.75" thickBot="1" x14ac:dyDescent="0.3">
      <c r="B250" s="188" t="s">
        <v>230</v>
      </c>
      <c r="C250" s="550"/>
      <c r="D250" s="551"/>
      <c r="E250" s="383"/>
      <c r="F250" s="550"/>
      <c r="G250" s="551"/>
      <c r="H250" s="381" t="s">
        <v>524</v>
      </c>
    </row>
    <row r="251" spans="2:10" ht="15.75" thickBot="1" x14ac:dyDescent="0.3">
      <c r="B251" s="187"/>
      <c r="C251" s="177"/>
      <c r="D251" s="177"/>
      <c r="E251" s="177"/>
      <c r="F251" s="177"/>
      <c r="G251" s="177"/>
      <c r="H251" s="381"/>
    </row>
    <row r="252" spans="2:10" ht="60.75" thickBot="1" x14ac:dyDescent="0.3">
      <c r="B252" s="188" t="s">
        <v>533</v>
      </c>
      <c r="C252" s="552"/>
      <c r="D252" s="553"/>
      <c r="E252" s="553"/>
      <c r="F252" s="553"/>
      <c r="G252" s="554"/>
      <c r="H252" s="381" t="s">
        <v>525</v>
      </c>
    </row>
    <row r="253" spans="2:10" ht="15.75" thickBot="1" x14ac:dyDescent="0.3">
      <c r="B253" s="380"/>
      <c r="C253" s="555"/>
      <c r="D253" s="555"/>
      <c r="E253" s="555"/>
      <c r="F253" s="555"/>
      <c r="G253" s="555"/>
      <c r="H253" s="381"/>
    </row>
    <row r="254" spans="2:10" ht="15.75" thickBot="1" x14ac:dyDescent="0.3">
      <c r="B254" s="77" t="s">
        <v>231</v>
      </c>
      <c r="C254" s="183"/>
      <c r="D254" s="145"/>
      <c r="E254" s="180"/>
      <c r="F254" s="145"/>
      <c r="G254" s="180"/>
      <c r="H254" s="193"/>
    </row>
    <row r="255" spans="2:10" ht="15.75" thickBot="1" x14ac:dyDescent="0.3">
      <c r="B255" s="190"/>
      <c r="C255" s="389"/>
      <c r="D255" s="145"/>
      <c r="E255" s="145"/>
      <c r="F255" s="145"/>
      <c r="G255" s="145"/>
    </row>
    <row r="256" spans="2:10" ht="30.75" thickBot="1" x14ac:dyDescent="0.3">
      <c r="B256" s="191" t="s">
        <v>232</v>
      </c>
      <c r="C256" s="183"/>
      <c r="D256" s="145"/>
      <c r="E256" s="180"/>
      <c r="F256" s="145"/>
      <c r="G256" s="180"/>
    </row>
    <row r="257" spans="2:10" x14ac:dyDescent="0.25">
      <c r="C257" s="181"/>
      <c r="D257" s="181"/>
      <c r="E257" s="181"/>
      <c r="F257" s="181"/>
      <c r="G257" s="181"/>
    </row>
    <row r="258" spans="2:10" ht="15.75" thickBot="1" x14ac:dyDescent="0.3">
      <c r="B258" s="556" t="s">
        <v>527</v>
      </c>
      <c r="C258" s="556"/>
      <c r="D258" s="556"/>
      <c r="E258" s="556"/>
      <c r="F258" s="556"/>
      <c r="G258" s="556"/>
      <c r="I258" s="510" t="s">
        <v>975</v>
      </c>
    </row>
    <row r="259" spans="2:10" x14ac:dyDescent="0.25">
      <c r="B259" s="557" t="str">
        <f>IF(OR(C248="",C250="",F250="",C252=""),"",CONCATENATE($E$1," ",C248," ",$E$2," *",C250," *",F250,", ",$E$3," ",$C252))</f>
        <v/>
      </c>
      <c r="C259" s="557"/>
      <c r="D259" s="557"/>
      <c r="E259" s="557"/>
      <c r="F259" s="557"/>
      <c r="G259" s="557"/>
      <c r="I259" s="511" t="s">
        <v>976</v>
      </c>
      <c r="J259" s="512" t="s">
        <v>977</v>
      </c>
    </row>
    <row r="260" spans="2:10" ht="15.75" thickBot="1" x14ac:dyDescent="0.3">
      <c r="I260" s="513"/>
      <c r="J260" s="514"/>
    </row>
    <row r="262" spans="2:10" ht="21" x14ac:dyDescent="0.25">
      <c r="B262" s="544" t="s">
        <v>890</v>
      </c>
      <c r="C262" s="545"/>
      <c r="D262" s="545"/>
      <c r="E262" s="545"/>
      <c r="F262" s="545"/>
      <c r="G262" s="545"/>
    </row>
    <row r="263" spans="2:10" x14ac:dyDescent="0.25">
      <c r="B263" s="546" t="s">
        <v>228</v>
      </c>
      <c r="C263" s="546"/>
      <c r="D263" s="546"/>
      <c r="E263" s="546"/>
      <c r="F263" s="546"/>
      <c r="G263" s="546"/>
    </row>
    <row r="264" spans="2:10" ht="15.75" thickBot="1" x14ac:dyDescent="0.3">
      <c r="C264" s="179" t="s">
        <v>534</v>
      </c>
    </row>
    <row r="265" spans="2:10" ht="30.75" thickBot="1" x14ac:dyDescent="0.3">
      <c r="B265" s="186" t="s">
        <v>229</v>
      </c>
      <c r="C265" s="547"/>
      <c r="D265" s="548"/>
      <c r="E265" s="548"/>
      <c r="F265" s="548"/>
      <c r="G265" s="549"/>
      <c r="H265" s="381" t="s">
        <v>523</v>
      </c>
    </row>
    <row r="266" spans="2:10" ht="15.75" thickBot="1" x14ac:dyDescent="0.3">
      <c r="B266" s="187"/>
      <c r="C266" s="177"/>
      <c r="D266" s="177"/>
      <c r="E266" s="177"/>
      <c r="F266" s="177"/>
      <c r="G266" s="422" t="s">
        <v>917</v>
      </c>
      <c r="H266" s="381"/>
    </row>
    <row r="267" spans="2:10" ht="45.75" thickBot="1" x14ac:dyDescent="0.3">
      <c r="B267" s="188" t="s">
        <v>230</v>
      </c>
      <c r="C267" s="550"/>
      <c r="D267" s="551"/>
      <c r="E267" s="383"/>
      <c r="F267" s="550"/>
      <c r="G267" s="551"/>
      <c r="H267" s="381" t="s">
        <v>524</v>
      </c>
    </row>
    <row r="268" spans="2:10" ht="15.75" thickBot="1" x14ac:dyDescent="0.3">
      <c r="B268" s="187"/>
      <c r="C268" s="177"/>
      <c r="D268" s="177"/>
      <c r="E268" s="177"/>
      <c r="F268" s="177"/>
      <c r="G268" s="177"/>
      <c r="H268" s="381"/>
    </row>
    <row r="269" spans="2:10" ht="60.75" thickBot="1" x14ac:dyDescent="0.3">
      <c r="B269" s="188" t="s">
        <v>533</v>
      </c>
      <c r="C269" s="552"/>
      <c r="D269" s="553"/>
      <c r="E269" s="553"/>
      <c r="F269" s="553"/>
      <c r="G269" s="554"/>
      <c r="H269" s="381" t="s">
        <v>525</v>
      </c>
    </row>
    <row r="270" spans="2:10" ht="15.75" thickBot="1" x14ac:dyDescent="0.3">
      <c r="B270" s="380"/>
      <c r="C270" s="555"/>
      <c r="D270" s="555"/>
      <c r="E270" s="555"/>
      <c r="F270" s="555"/>
      <c r="G270" s="555"/>
      <c r="H270" s="381"/>
    </row>
    <row r="271" spans="2:10" ht="15.75" thickBot="1" x14ac:dyDescent="0.3">
      <c r="B271" s="77" t="s">
        <v>231</v>
      </c>
      <c r="C271" s="183"/>
      <c r="D271" s="145"/>
      <c r="E271" s="180"/>
      <c r="F271" s="145"/>
      <c r="G271" s="180"/>
      <c r="H271" s="193"/>
    </row>
    <row r="272" spans="2:10" ht="15.75" thickBot="1" x14ac:dyDescent="0.3">
      <c r="B272" s="190"/>
      <c r="C272" s="389"/>
      <c r="D272" s="145"/>
      <c r="E272" s="145"/>
      <c r="F272" s="145"/>
      <c r="G272" s="145"/>
    </row>
    <row r="273" spans="2:10" ht="30.75" thickBot="1" x14ac:dyDescent="0.3">
      <c r="B273" s="191" t="s">
        <v>232</v>
      </c>
      <c r="C273" s="183"/>
      <c r="D273" s="145"/>
      <c r="E273" s="180"/>
      <c r="F273" s="145"/>
      <c r="G273" s="180"/>
    </row>
    <row r="274" spans="2:10" x14ac:dyDescent="0.25">
      <c r="C274" s="181"/>
      <c r="D274" s="181"/>
      <c r="E274" s="181"/>
      <c r="F274" s="181"/>
      <c r="G274" s="181"/>
    </row>
    <row r="275" spans="2:10" ht="15.75" thickBot="1" x14ac:dyDescent="0.3">
      <c r="B275" s="556" t="s">
        <v>527</v>
      </c>
      <c r="C275" s="556"/>
      <c r="D275" s="556"/>
      <c r="E275" s="556"/>
      <c r="F275" s="556"/>
      <c r="G275" s="556"/>
      <c r="I275" s="510" t="s">
        <v>975</v>
      </c>
    </row>
    <row r="276" spans="2:10" x14ac:dyDescent="0.25">
      <c r="B276" s="557" t="str">
        <f>IF(OR(C265="",C267="",F267="",C269=""),"",CONCATENATE($E$1," ",C265," ",$E$2," *",C267," *",F267,", ",$E$3," ",$C269))</f>
        <v/>
      </c>
      <c r="C276" s="557"/>
      <c r="D276" s="557"/>
      <c r="E276" s="557"/>
      <c r="F276" s="557"/>
      <c r="G276" s="557"/>
      <c r="I276" s="511" t="s">
        <v>976</v>
      </c>
      <c r="J276" s="512" t="s">
        <v>977</v>
      </c>
    </row>
    <row r="277" spans="2:10" ht="15.75" thickBot="1" x14ac:dyDescent="0.3">
      <c r="I277" s="513"/>
      <c r="J277" s="514"/>
    </row>
    <row r="279" spans="2:10" ht="21" x14ac:dyDescent="0.25">
      <c r="B279" s="544" t="s">
        <v>891</v>
      </c>
      <c r="C279" s="545"/>
      <c r="D279" s="545"/>
      <c r="E279" s="545"/>
      <c r="F279" s="545"/>
      <c r="G279" s="545"/>
    </row>
    <row r="280" spans="2:10" x14ac:dyDescent="0.25">
      <c r="B280" s="546" t="s">
        <v>228</v>
      </c>
      <c r="C280" s="546"/>
      <c r="D280" s="546"/>
      <c r="E280" s="546"/>
      <c r="F280" s="546"/>
      <c r="G280" s="546"/>
    </row>
    <row r="281" spans="2:10" ht="15.75" thickBot="1" x14ac:dyDescent="0.3">
      <c r="C281" s="179" t="s">
        <v>534</v>
      </c>
    </row>
    <row r="282" spans="2:10" ht="30.75" thickBot="1" x14ac:dyDescent="0.3">
      <c r="B282" s="186" t="s">
        <v>229</v>
      </c>
      <c r="C282" s="547"/>
      <c r="D282" s="548"/>
      <c r="E282" s="548"/>
      <c r="F282" s="548"/>
      <c r="G282" s="549"/>
      <c r="H282" s="381" t="s">
        <v>523</v>
      </c>
    </row>
    <row r="283" spans="2:10" ht="15.75" thickBot="1" x14ac:dyDescent="0.3">
      <c r="B283" s="187"/>
      <c r="C283" s="177"/>
      <c r="D283" s="177"/>
      <c r="E283" s="177"/>
      <c r="F283" s="177"/>
      <c r="G283" s="422" t="s">
        <v>917</v>
      </c>
      <c r="H283" s="381"/>
    </row>
    <row r="284" spans="2:10" ht="45.75" thickBot="1" x14ac:dyDescent="0.3">
      <c r="B284" s="188" t="s">
        <v>230</v>
      </c>
      <c r="C284" s="550"/>
      <c r="D284" s="551"/>
      <c r="E284" s="383"/>
      <c r="F284" s="550"/>
      <c r="G284" s="551"/>
      <c r="H284" s="381" t="s">
        <v>524</v>
      </c>
    </row>
    <row r="285" spans="2:10" ht="15.75" thickBot="1" x14ac:dyDescent="0.3">
      <c r="B285" s="187"/>
      <c r="C285" s="177"/>
      <c r="D285" s="177"/>
      <c r="E285" s="177"/>
      <c r="F285" s="177"/>
      <c r="G285" s="177"/>
      <c r="H285" s="381"/>
    </row>
    <row r="286" spans="2:10" ht="60.75" thickBot="1" x14ac:dyDescent="0.3">
      <c r="B286" s="188" t="s">
        <v>533</v>
      </c>
      <c r="C286" s="552"/>
      <c r="D286" s="553"/>
      <c r="E286" s="553"/>
      <c r="F286" s="553"/>
      <c r="G286" s="554"/>
      <c r="H286" s="381" t="s">
        <v>525</v>
      </c>
    </row>
    <row r="287" spans="2:10" ht="15.75" thickBot="1" x14ac:dyDescent="0.3">
      <c r="B287" s="380"/>
      <c r="C287" s="555"/>
      <c r="D287" s="555"/>
      <c r="E287" s="555"/>
      <c r="F287" s="555"/>
      <c r="G287" s="555"/>
      <c r="H287" s="381"/>
    </row>
    <row r="288" spans="2:10" ht="15.75" thickBot="1" x14ac:dyDescent="0.3">
      <c r="B288" s="77" t="s">
        <v>231</v>
      </c>
      <c r="C288" s="183"/>
      <c r="D288" s="145"/>
      <c r="E288" s="180"/>
      <c r="F288" s="145"/>
      <c r="G288" s="180"/>
      <c r="H288" s="193"/>
    </row>
    <row r="289" spans="2:10" ht="15.75" thickBot="1" x14ac:dyDescent="0.3">
      <c r="B289" s="190"/>
      <c r="C289" s="389"/>
      <c r="D289" s="145"/>
      <c r="E289" s="145"/>
      <c r="F289" s="145"/>
      <c r="G289" s="145"/>
    </row>
    <row r="290" spans="2:10" ht="30.75" thickBot="1" x14ac:dyDescent="0.3">
      <c r="B290" s="191" t="s">
        <v>232</v>
      </c>
      <c r="C290" s="183"/>
      <c r="D290" s="145"/>
      <c r="E290" s="180"/>
      <c r="F290" s="145"/>
      <c r="G290" s="180"/>
    </row>
    <row r="291" spans="2:10" x14ac:dyDescent="0.25">
      <c r="C291" s="181"/>
      <c r="D291" s="181"/>
      <c r="E291" s="181"/>
      <c r="F291" s="181"/>
      <c r="G291" s="181"/>
    </row>
    <row r="292" spans="2:10" ht="15.75" thickBot="1" x14ac:dyDescent="0.3">
      <c r="B292" s="556" t="s">
        <v>527</v>
      </c>
      <c r="C292" s="556"/>
      <c r="D292" s="556"/>
      <c r="E292" s="556"/>
      <c r="F292" s="556"/>
      <c r="G292" s="556"/>
      <c r="I292" s="510" t="s">
        <v>975</v>
      </c>
    </row>
    <row r="293" spans="2:10" x14ac:dyDescent="0.25">
      <c r="B293" s="557" t="str">
        <f>IF(OR(C282="",C284="",F284="",C286=""),"",CONCATENATE($E$1," ",C282," ",$E$2," *",C284," *",F284,", ",$E$3," ",$C286))</f>
        <v/>
      </c>
      <c r="C293" s="557"/>
      <c r="D293" s="557"/>
      <c r="E293" s="557"/>
      <c r="F293" s="557"/>
      <c r="G293" s="557"/>
      <c r="I293" s="511" t="s">
        <v>976</v>
      </c>
      <c r="J293" s="512" t="s">
        <v>977</v>
      </c>
    </row>
    <row r="294" spans="2:10" ht="15.75" thickBot="1" x14ac:dyDescent="0.3">
      <c r="I294" s="513"/>
      <c r="J294" s="514"/>
    </row>
    <row r="296" spans="2:10" ht="21" x14ac:dyDescent="0.25">
      <c r="B296" s="544" t="s">
        <v>892</v>
      </c>
      <c r="C296" s="545"/>
      <c r="D296" s="545"/>
      <c r="E296" s="545"/>
      <c r="F296" s="545"/>
      <c r="G296" s="545"/>
    </row>
    <row r="297" spans="2:10" x14ac:dyDescent="0.25">
      <c r="B297" s="546" t="s">
        <v>228</v>
      </c>
      <c r="C297" s="546"/>
      <c r="D297" s="546"/>
      <c r="E297" s="546"/>
      <c r="F297" s="546"/>
      <c r="G297" s="546"/>
    </row>
    <row r="298" spans="2:10" ht="15.75" thickBot="1" x14ac:dyDescent="0.3">
      <c r="C298" s="179" t="s">
        <v>534</v>
      </c>
    </row>
    <row r="299" spans="2:10" ht="30.75" thickBot="1" x14ac:dyDescent="0.3">
      <c r="B299" s="186" t="s">
        <v>229</v>
      </c>
      <c r="C299" s="547"/>
      <c r="D299" s="548"/>
      <c r="E299" s="548"/>
      <c r="F299" s="548"/>
      <c r="G299" s="549"/>
      <c r="H299" s="381" t="s">
        <v>523</v>
      </c>
    </row>
    <row r="300" spans="2:10" ht="15.75" thickBot="1" x14ac:dyDescent="0.3">
      <c r="B300" s="187"/>
      <c r="C300" s="177"/>
      <c r="D300" s="177"/>
      <c r="E300" s="177"/>
      <c r="F300" s="177"/>
      <c r="G300" s="422" t="s">
        <v>917</v>
      </c>
      <c r="H300" s="381"/>
    </row>
    <row r="301" spans="2:10" ht="45.75" thickBot="1" x14ac:dyDescent="0.3">
      <c r="B301" s="188" t="s">
        <v>230</v>
      </c>
      <c r="C301" s="550"/>
      <c r="D301" s="551"/>
      <c r="E301" s="383"/>
      <c r="F301" s="550"/>
      <c r="G301" s="551"/>
      <c r="H301" s="381" t="s">
        <v>524</v>
      </c>
    </row>
    <row r="302" spans="2:10" ht="15.75" thickBot="1" x14ac:dyDescent="0.3">
      <c r="B302" s="187"/>
      <c r="C302" s="177"/>
      <c r="D302" s="177"/>
      <c r="E302" s="177"/>
      <c r="F302" s="177"/>
      <c r="G302" s="177"/>
      <c r="H302" s="381"/>
    </row>
    <row r="303" spans="2:10" ht="60.75" thickBot="1" x14ac:dyDescent="0.3">
      <c r="B303" s="188" t="s">
        <v>533</v>
      </c>
      <c r="C303" s="552"/>
      <c r="D303" s="553"/>
      <c r="E303" s="553"/>
      <c r="F303" s="553"/>
      <c r="G303" s="554"/>
      <c r="H303" s="381" t="s">
        <v>525</v>
      </c>
    </row>
    <row r="304" spans="2:10" ht="15.75" thickBot="1" x14ac:dyDescent="0.3">
      <c r="B304" s="380"/>
      <c r="C304" s="555"/>
      <c r="D304" s="555"/>
      <c r="E304" s="555"/>
      <c r="F304" s="555"/>
      <c r="G304" s="555"/>
      <c r="H304" s="381"/>
    </row>
    <row r="305" spans="2:10" ht="15.75" thickBot="1" x14ac:dyDescent="0.3">
      <c r="B305" s="77" t="s">
        <v>231</v>
      </c>
      <c r="C305" s="183"/>
      <c r="D305" s="145"/>
      <c r="E305" s="180"/>
      <c r="F305" s="145"/>
      <c r="G305" s="180"/>
      <c r="H305" s="193"/>
    </row>
    <row r="306" spans="2:10" ht="15.75" thickBot="1" x14ac:dyDescent="0.3">
      <c r="B306" s="190"/>
      <c r="C306" s="389"/>
      <c r="D306" s="145"/>
      <c r="E306" s="145"/>
      <c r="F306" s="145"/>
      <c r="G306" s="145"/>
    </row>
    <row r="307" spans="2:10" ht="30.75" thickBot="1" x14ac:dyDescent="0.3">
      <c r="B307" s="191" t="s">
        <v>232</v>
      </c>
      <c r="C307" s="183"/>
      <c r="D307" s="145"/>
      <c r="E307" s="180"/>
      <c r="F307" s="145"/>
      <c r="G307" s="180"/>
    </row>
    <row r="308" spans="2:10" x14ac:dyDescent="0.25">
      <c r="C308" s="181"/>
      <c r="D308" s="181"/>
      <c r="E308" s="181"/>
      <c r="F308" s="181"/>
      <c r="G308" s="181"/>
    </row>
    <row r="309" spans="2:10" ht="15.75" thickBot="1" x14ac:dyDescent="0.3">
      <c r="B309" s="556" t="s">
        <v>527</v>
      </c>
      <c r="C309" s="556"/>
      <c r="D309" s="556"/>
      <c r="E309" s="556"/>
      <c r="F309" s="556"/>
      <c r="G309" s="556"/>
      <c r="I309" s="510" t="s">
        <v>975</v>
      </c>
    </row>
    <row r="310" spans="2:10" x14ac:dyDescent="0.25">
      <c r="B310" s="557" t="str">
        <f>IF(OR(C299="",C301="",F301="",C303=""),"",CONCATENATE($E$1," ",C299," ",$E$2," *",C301," *",F301,", ",$E$3," ",$C303))</f>
        <v/>
      </c>
      <c r="C310" s="557"/>
      <c r="D310" s="557"/>
      <c r="E310" s="557"/>
      <c r="F310" s="557"/>
      <c r="G310" s="557"/>
      <c r="I310" s="511" t="s">
        <v>976</v>
      </c>
      <c r="J310" s="512" t="s">
        <v>977</v>
      </c>
    </row>
    <row r="311" spans="2:10" ht="15.75" thickBot="1" x14ac:dyDescent="0.3">
      <c r="I311" s="513"/>
      <c r="J311" s="514"/>
    </row>
    <row r="313" spans="2:10" ht="21" x14ac:dyDescent="0.25">
      <c r="B313" s="544" t="s">
        <v>894</v>
      </c>
      <c r="C313" s="545"/>
      <c r="D313" s="545"/>
      <c r="E313" s="545"/>
      <c r="F313" s="545"/>
      <c r="G313" s="545"/>
    </row>
    <row r="314" spans="2:10" x14ac:dyDescent="0.25">
      <c r="B314" s="546" t="s">
        <v>228</v>
      </c>
      <c r="C314" s="546"/>
      <c r="D314" s="546"/>
      <c r="E314" s="546"/>
      <c r="F314" s="546"/>
      <c r="G314" s="546"/>
    </row>
    <row r="315" spans="2:10" ht="15.75" thickBot="1" x14ac:dyDescent="0.3">
      <c r="C315" s="179" t="s">
        <v>534</v>
      </c>
    </row>
    <row r="316" spans="2:10" ht="30.75" thickBot="1" x14ac:dyDescent="0.3">
      <c r="B316" s="186" t="s">
        <v>229</v>
      </c>
      <c r="C316" s="547"/>
      <c r="D316" s="548"/>
      <c r="E316" s="548"/>
      <c r="F316" s="548"/>
      <c r="G316" s="549"/>
      <c r="H316" s="381" t="s">
        <v>523</v>
      </c>
    </row>
    <row r="317" spans="2:10" ht="15.75" thickBot="1" x14ac:dyDescent="0.3">
      <c r="B317" s="187"/>
      <c r="C317" s="177"/>
      <c r="D317" s="177"/>
      <c r="E317" s="177"/>
      <c r="F317" s="177"/>
      <c r="G317" s="422" t="s">
        <v>917</v>
      </c>
      <c r="H317" s="381"/>
    </row>
    <row r="318" spans="2:10" ht="45.75" thickBot="1" x14ac:dyDescent="0.3">
      <c r="B318" s="188" t="s">
        <v>230</v>
      </c>
      <c r="C318" s="550"/>
      <c r="D318" s="551"/>
      <c r="E318" s="383"/>
      <c r="F318" s="550"/>
      <c r="G318" s="551"/>
      <c r="H318" s="381" t="s">
        <v>524</v>
      </c>
    </row>
    <row r="319" spans="2:10" ht="15.75" thickBot="1" x14ac:dyDescent="0.3">
      <c r="B319" s="187"/>
      <c r="C319" s="177"/>
      <c r="D319" s="177"/>
      <c r="E319" s="177"/>
      <c r="F319" s="177"/>
      <c r="G319" s="177"/>
      <c r="H319" s="381"/>
    </row>
    <row r="320" spans="2:10" ht="60.75" thickBot="1" x14ac:dyDescent="0.3">
      <c r="B320" s="188" t="s">
        <v>533</v>
      </c>
      <c r="C320" s="552"/>
      <c r="D320" s="553"/>
      <c r="E320" s="553"/>
      <c r="F320" s="553"/>
      <c r="G320" s="554"/>
      <c r="H320" s="381" t="s">
        <v>525</v>
      </c>
    </row>
    <row r="321" spans="2:10" ht="15.75" thickBot="1" x14ac:dyDescent="0.3">
      <c r="B321" s="380"/>
      <c r="C321" s="555"/>
      <c r="D321" s="555"/>
      <c r="E321" s="555"/>
      <c r="F321" s="555"/>
      <c r="G321" s="555"/>
      <c r="H321" s="381"/>
    </row>
    <row r="322" spans="2:10" ht="15.75" thickBot="1" x14ac:dyDescent="0.3">
      <c r="B322" s="77" t="s">
        <v>231</v>
      </c>
      <c r="C322" s="183"/>
      <c r="D322" s="145"/>
      <c r="E322" s="180"/>
      <c r="F322" s="145"/>
      <c r="G322" s="180"/>
      <c r="H322" s="193"/>
    </row>
    <row r="323" spans="2:10" ht="15.75" thickBot="1" x14ac:dyDescent="0.3">
      <c r="B323" s="190"/>
      <c r="C323" s="389"/>
      <c r="D323" s="145"/>
      <c r="E323" s="145"/>
      <c r="F323" s="145"/>
      <c r="G323" s="145"/>
    </row>
    <row r="324" spans="2:10" ht="30.75" thickBot="1" x14ac:dyDescent="0.3">
      <c r="B324" s="191" t="s">
        <v>232</v>
      </c>
      <c r="C324" s="183"/>
      <c r="D324" s="145"/>
      <c r="E324" s="180"/>
      <c r="F324" s="145"/>
      <c r="G324" s="180"/>
    </row>
    <row r="325" spans="2:10" x14ac:dyDescent="0.25">
      <c r="C325" s="181"/>
      <c r="D325" s="181"/>
      <c r="E325" s="181"/>
      <c r="F325" s="181"/>
      <c r="G325" s="181"/>
    </row>
    <row r="326" spans="2:10" ht="15.75" thickBot="1" x14ac:dyDescent="0.3">
      <c r="B326" s="556" t="s">
        <v>527</v>
      </c>
      <c r="C326" s="556"/>
      <c r="D326" s="556"/>
      <c r="E326" s="556"/>
      <c r="F326" s="556"/>
      <c r="G326" s="556"/>
      <c r="I326" s="510" t="s">
        <v>975</v>
      </c>
    </row>
    <row r="327" spans="2:10" x14ac:dyDescent="0.25">
      <c r="B327" s="557" t="str">
        <f>IF(OR(C316="",C318="",F318="",C320=""),"",CONCATENATE($E$1," ",C316," ",$E$2," *",C318," *",F318,", ",$E$3," ",$C320))</f>
        <v/>
      </c>
      <c r="C327" s="557"/>
      <c r="D327" s="557"/>
      <c r="E327" s="557"/>
      <c r="F327" s="557"/>
      <c r="G327" s="557"/>
      <c r="I327" s="511" t="s">
        <v>976</v>
      </c>
      <c r="J327" s="512" t="s">
        <v>977</v>
      </c>
    </row>
    <row r="328" spans="2:10" ht="15.75" thickBot="1" x14ac:dyDescent="0.3">
      <c r="I328" s="513"/>
      <c r="J328" s="514"/>
    </row>
    <row r="330" spans="2:10" ht="21" x14ac:dyDescent="0.25">
      <c r="B330" s="544" t="s">
        <v>895</v>
      </c>
      <c r="C330" s="545"/>
      <c r="D330" s="545"/>
      <c r="E330" s="545"/>
      <c r="F330" s="545"/>
      <c r="G330" s="545"/>
    </row>
    <row r="331" spans="2:10" x14ac:dyDescent="0.25">
      <c r="B331" s="546" t="s">
        <v>228</v>
      </c>
      <c r="C331" s="546"/>
      <c r="D331" s="546"/>
      <c r="E331" s="546"/>
      <c r="F331" s="546"/>
      <c r="G331" s="546"/>
    </row>
    <row r="332" spans="2:10" ht="15.75" thickBot="1" x14ac:dyDescent="0.3">
      <c r="C332" s="179" t="s">
        <v>534</v>
      </c>
    </row>
    <row r="333" spans="2:10" ht="30.75" thickBot="1" x14ac:dyDescent="0.3">
      <c r="B333" s="186" t="s">
        <v>229</v>
      </c>
      <c r="C333" s="547"/>
      <c r="D333" s="548"/>
      <c r="E333" s="548"/>
      <c r="F333" s="548"/>
      <c r="G333" s="549"/>
      <c r="H333" s="381" t="s">
        <v>523</v>
      </c>
    </row>
    <row r="334" spans="2:10" ht="15.75" thickBot="1" x14ac:dyDescent="0.3">
      <c r="B334" s="187"/>
      <c r="C334" s="177"/>
      <c r="D334" s="177"/>
      <c r="E334" s="177"/>
      <c r="F334" s="177"/>
      <c r="G334" s="422" t="s">
        <v>917</v>
      </c>
      <c r="H334" s="381"/>
    </row>
    <row r="335" spans="2:10" ht="45.75" thickBot="1" x14ac:dyDescent="0.3">
      <c r="B335" s="188" t="s">
        <v>230</v>
      </c>
      <c r="C335" s="550"/>
      <c r="D335" s="551"/>
      <c r="E335" s="383"/>
      <c r="F335" s="550"/>
      <c r="G335" s="551"/>
      <c r="H335" s="381" t="s">
        <v>524</v>
      </c>
    </row>
    <row r="336" spans="2:10" ht="15.75" thickBot="1" x14ac:dyDescent="0.3">
      <c r="B336" s="187"/>
      <c r="C336" s="177"/>
      <c r="D336" s="177"/>
      <c r="E336" s="177"/>
      <c r="F336" s="177"/>
      <c r="G336" s="177"/>
      <c r="H336" s="381"/>
    </row>
    <row r="337" spans="2:10" ht="60.75" thickBot="1" x14ac:dyDescent="0.3">
      <c r="B337" s="188" t="s">
        <v>533</v>
      </c>
      <c r="C337" s="552"/>
      <c r="D337" s="553"/>
      <c r="E337" s="553"/>
      <c r="F337" s="553"/>
      <c r="G337" s="554"/>
      <c r="H337" s="381" t="s">
        <v>525</v>
      </c>
    </row>
    <row r="338" spans="2:10" ht="15.75" thickBot="1" x14ac:dyDescent="0.3">
      <c r="B338" s="380"/>
      <c r="C338" s="555"/>
      <c r="D338" s="555"/>
      <c r="E338" s="555"/>
      <c r="F338" s="555"/>
      <c r="G338" s="555"/>
      <c r="H338" s="381"/>
    </row>
    <row r="339" spans="2:10" ht="15.75" thickBot="1" x14ac:dyDescent="0.3">
      <c r="B339" s="77" t="s">
        <v>231</v>
      </c>
      <c r="C339" s="183"/>
      <c r="D339" s="145"/>
      <c r="E339" s="180"/>
      <c r="F339" s="145"/>
      <c r="G339" s="180"/>
      <c r="H339" s="193"/>
    </row>
    <row r="340" spans="2:10" ht="15.75" thickBot="1" x14ac:dyDescent="0.3">
      <c r="B340" s="190"/>
      <c r="C340" s="389"/>
      <c r="D340" s="145"/>
      <c r="E340" s="145"/>
      <c r="F340" s="145"/>
      <c r="G340" s="145"/>
    </row>
    <row r="341" spans="2:10" ht="30.75" thickBot="1" x14ac:dyDescent="0.3">
      <c r="B341" s="191" t="s">
        <v>232</v>
      </c>
      <c r="C341" s="183"/>
      <c r="D341" s="145"/>
      <c r="E341" s="180"/>
      <c r="F341" s="145"/>
      <c r="G341" s="180"/>
    </row>
    <row r="342" spans="2:10" x14ac:dyDescent="0.25">
      <c r="C342" s="181"/>
      <c r="D342" s="181"/>
      <c r="E342" s="181"/>
      <c r="F342" s="181"/>
      <c r="G342" s="181"/>
    </row>
    <row r="343" spans="2:10" ht="15.75" thickBot="1" x14ac:dyDescent="0.3">
      <c r="B343" s="556" t="s">
        <v>527</v>
      </c>
      <c r="C343" s="556"/>
      <c r="D343" s="556"/>
      <c r="E343" s="556"/>
      <c r="F343" s="556"/>
      <c r="G343" s="556"/>
      <c r="I343" s="510" t="s">
        <v>975</v>
      </c>
    </row>
    <row r="344" spans="2:10" x14ac:dyDescent="0.25">
      <c r="B344" s="557" t="str">
        <f>IF(OR(C333="",C335="",F335="",C337=""),"",CONCATENATE($E$1," ",C333," ",$E$2," *",C335," *",F335,", ",$E$3," ",$C337))</f>
        <v/>
      </c>
      <c r="C344" s="557"/>
      <c r="D344" s="557"/>
      <c r="E344" s="557"/>
      <c r="F344" s="557"/>
      <c r="G344" s="557"/>
      <c r="I344" s="511" t="s">
        <v>976</v>
      </c>
      <c r="J344" s="512" t="s">
        <v>977</v>
      </c>
    </row>
    <row r="345" spans="2:10" ht="15.75" thickBot="1" x14ac:dyDescent="0.3">
      <c r="B345" s="402"/>
      <c r="C345" s="402"/>
      <c r="D345" s="402"/>
      <c r="E345" s="402"/>
      <c r="F345" s="402"/>
      <c r="G345" s="402"/>
      <c r="I345" s="513"/>
      <c r="J345" s="514"/>
    </row>
    <row r="347" spans="2:10" ht="21" x14ac:dyDescent="0.25">
      <c r="B347" s="544" t="s">
        <v>903</v>
      </c>
      <c r="C347" s="545"/>
      <c r="D347" s="545"/>
      <c r="E347" s="545"/>
      <c r="F347" s="545"/>
      <c r="G347" s="545"/>
    </row>
    <row r="348" spans="2:10" x14ac:dyDescent="0.25">
      <c r="B348" s="546" t="s">
        <v>228</v>
      </c>
      <c r="C348" s="546"/>
      <c r="D348" s="546"/>
      <c r="E348" s="546"/>
      <c r="F348" s="546"/>
      <c r="G348" s="546"/>
    </row>
    <row r="349" spans="2:10" ht="15.75" thickBot="1" x14ac:dyDescent="0.3">
      <c r="C349" s="179" t="s">
        <v>534</v>
      </c>
    </row>
    <row r="350" spans="2:10" ht="30.75" thickBot="1" x14ac:dyDescent="0.3">
      <c r="B350" s="186" t="s">
        <v>229</v>
      </c>
      <c r="C350" s="547"/>
      <c r="D350" s="548"/>
      <c r="E350" s="548"/>
      <c r="F350" s="548"/>
      <c r="G350" s="549"/>
      <c r="H350" s="403" t="s">
        <v>523</v>
      </c>
    </row>
    <row r="351" spans="2:10" ht="15.75" thickBot="1" x14ac:dyDescent="0.3">
      <c r="B351" s="187"/>
      <c r="C351" s="177"/>
      <c r="D351" s="177"/>
      <c r="E351" s="177"/>
      <c r="F351" s="177"/>
      <c r="G351" s="422" t="s">
        <v>917</v>
      </c>
      <c r="H351" s="403"/>
    </row>
    <row r="352" spans="2:10" ht="45.75" thickBot="1" x14ac:dyDescent="0.3">
      <c r="B352" s="188" t="s">
        <v>230</v>
      </c>
      <c r="C352" s="550"/>
      <c r="D352" s="551"/>
      <c r="E352" s="383"/>
      <c r="F352" s="550"/>
      <c r="G352" s="551"/>
      <c r="H352" s="403" t="s">
        <v>524</v>
      </c>
    </row>
    <row r="353" spans="2:10" ht="15.75" thickBot="1" x14ac:dyDescent="0.3">
      <c r="B353" s="187"/>
      <c r="C353" s="177"/>
      <c r="D353" s="177"/>
      <c r="E353" s="177"/>
      <c r="F353" s="177"/>
      <c r="G353" s="177"/>
      <c r="H353" s="403"/>
    </row>
    <row r="354" spans="2:10" ht="60.75" thickBot="1" x14ac:dyDescent="0.3">
      <c r="B354" s="188" t="s">
        <v>533</v>
      </c>
      <c r="C354" s="552"/>
      <c r="D354" s="553"/>
      <c r="E354" s="553"/>
      <c r="F354" s="553"/>
      <c r="G354" s="554"/>
      <c r="H354" s="403" t="s">
        <v>525</v>
      </c>
    </row>
    <row r="355" spans="2:10" ht="15.75" thickBot="1" x14ac:dyDescent="0.3">
      <c r="B355" s="404"/>
      <c r="C355" s="555"/>
      <c r="D355" s="555"/>
      <c r="E355" s="555"/>
      <c r="F355" s="555"/>
      <c r="G355" s="555"/>
      <c r="H355" s="403"/>
    </row>
    <row r="356" spans="2:10" ht="15.75" thickBot="1" x14ac:dyDescent="0.3">
      <c r="B356" s="77" t="s">
        <v>231</v>
      </c>
      <c r="C356" s="183"/>
      <c r="D356" s="145"/>
      <c r="E356" s="180"/>
      <c r="F356" s="145"/>
      <c r="G356" s="180"/>
      <c r="H356" s="193"/>
    </row>
    <row r="357" spans="2:10" ht="15.75" thickBot="1" x14ac:dyDescent="0.3">
      <c r="B357" s="190"/>
      <c r="C357" s="389"/>
      <c r="D357" s="145"/>
      <c r="E357" s="145"/>
      <c r="F357" s="145"/>
      <c r="G357" s="145"/>
    </row>
    <row r="358" spans="2:10" ht="30.75" thickBot="1" x14ac:dyDescent="0.3">
      <c r="B358" s="191" t="s">
        <v>232</v>
      </c>
      <c r="C358" s="183"/>
      <c r="D358" s="145"/>
      <c r="E358" s="180"/>
      <c r="F358" s="145"/>
      <c r="G358" s="180"/>
    </row>
    <row r="359" spans="2:10" x14ac:dyDescent="0.25">
      <c r="C359" s="181"/>
      <c r="D359" s="181"/>
      <c r="E359" s="181"/>
      <c r="F359" s="181"/>
      <c r="G359" s="181"/>
    </row>
    <row r="360" spans="2:10" ht="15.75" thickBot="1" x14ac:dyDescent="0.3">
      <c r="B360" s="556" t="s">
        <v>527</v>
      </c>
      <c r="C360" s="556"/>
      <c r="D360" s="556"/>
      <c r="E360" s="556"/>
      <c r="F360" s="556"/>
      <c r="G360" s="556"/>
      <c r="I360" s="510" t="s">
        <v>975</v>
      </c>
    </row>
    <row r="361" spans="2:10" x14ac:dyDescent="0.25">
      <c r="B361" s="557" t="str">
        <f>IF(OR(C350="",C352="",F352="",C354=""),"",CONCATENATE($E$1," ",C350," ",$E$2," *",C352," *",F352,", ",$E$3," ",$C354))</f>
        <v/>
      </c>
      <c r="C361" s="557"/>
      <c r="D361" s="557"/>
      <c r="E361" s="557"/>
      <c r="F361" s="557"/>
      <c r="G361" s="557"/>
      <c r="I361" s="511" t="s">
        <v>976</v>
      </c>
      <c r="J361" s="512" t="s">
        <v>977</v>
      </c>
    </row>
    <row r="362" spans="2:10" ht="15.75" thickBot="1" x14ac:dyDescent="0.3">
      <c r="I362" s="513"/>
      <c r="J362" s="514"/>
    </row>
    <row r="364" spans="2:10" ht="21" x14ac:dyDescent="0.25">
      <c r="B364" s="544" t="s">
        <v>904</v>
      </c>
      <c r="C364" s="545"/>
      <c r="D364" s="545"/>
      <c r="E364" s="545"/>
      <c r="F364" s="545"/>
      <c r="G364" s="545"/>
    </row>
    <row r="365" spans="2:10" x14ac:dyDescent="0.25">
      <c r="B365" s="546" t="s">
        <v>228</v>
      </c>
      <c r="C365" s="546"/>
      <c r="D365" s="546"/>
      <c r="E365" s="546"/>
      <c r="F365" s="546"/>
      <c r="G365" s="546"/>
    </row>
    <row r="366" spans="2:10" ht="15.75" thickBot="1" x14ac:dyDescent="0.3">
      <c r="C366" s="179" t="s">
        <v>534</v>
      </c>
    </row>
    <row r="367" spans="2:10" ht="30.75" thickBot="1" x14ac:dyDescent="0.3">
      <c r="B367" s="186" t="s">
        <v>229</v>
      </c>
      <c r="C367" s="547"/>
      <c r="D367" s="548"/>
      <c r="E367" s="548"/>
      <c r="F367" s="548"/>
      <c r="G367" s="549"/>
      <c r="H367" s="403" t="s">
        <v>523</v>
      </c>
    </row>
    <row r="368" spans="2:10" ht="15.75" thickBot="1" x14ac:dyDescent="0.3">
      <c r="B368" s="187"/>
      <c r="C368" s="177"/>
      <c r="D368" s="177"/>
      <c r="E368" s="177"/>
      <c r="F368" s="177"/>
      <c r="G368" s="422" t="s">
        <v>917</v>
      </c>
      <c r="H368" s="403"/>
    </row>
    <row r="369" spans="2:10" ht="45.75" thickBot="1" x14ac:dyDescent="0.3">
      <c r="B369" s="188" t="s">
        <v>230</v>
      </c>
      <c r="C369" s="550"/>
      <c r="D369" s="551"/>
      <c r="E369" s="383"/>
      <c r="F369" s="550"/>
      <c r="G369" s="551"/>
      <c r="H369" s="403" t="s">
        <v>524</v>
      </c>
    </row>
    <row r="370" spans="2:10" ht="15.75" thickBot="1" x14ac:dyDescent="0.3">
      <c r="B370" s="187"/>
      <c r="C370" s="177"/>
      <c r="D370" s="177"/>
      <c r="E370" s="177"/>
      <c r="F370" s="177"/>
      <c r="G370" s="177"/>
      <c r="H370" s="403"/>
    </row>
    <row r="371" spans="2:10" ht="60.75" thickBot="1" x14ac:dyDescent="0.3">
      <c r="B371" s="188" t="s">
        <v>533</v>
      </c>
      <c r="C371" s="552"/>
      <c r="D371" s="553"/>
      <c r="E371" s="553"/>
      <c r="F371" s="553"/>
      <c r="G371" s="554"/>
      <c r="H371" s="403" t="s">
        <v>525</v>
      </c>
    </row>
    <row r="372" spans="2:10" ht="15.75" thickBot="1" x14ac:dyDescent="0.3">
      <c r="B372" s="404"/>
      <c r="C372" s="555"/>
      <c r="D372" s="555"/>
      <c r="E372" s="555"/>
      <c r="F372" s="555"/>
      <c r="G372" s="555"/>
      <c r="H372" s="403"/>
    </row>
    <row r="373" spans="2:10" ht="15.75" thickBot="1" x14ac:dyDescent="0.3">
      <c r="B373" s="77" t="s">
        <v>231</v>
      </c>
      <c r="C373" s="183"/>
      <c r="D373" s="145"/>
      <c r="E373" s="180"/>
      <c r="F373" s="145"/>
      <c r="G373" s="180"/>
      <c r="H373" s="193"/>
    </row>
    <row r="374" spans="2:10" ht="15.75" thickBot="1" x14ac:dyDescent="0.3">
      <c r="B374" s="190"/>
      <c r="C374" s="389"/>
      <c r="D374" s="145"/>
      <c r="E374" s="145"/>
      <c r="F374" s="145"/>
      <c r="G374" s="145"/>
    </row>
    <row r="375" spans="2:10" ht="30.75" thickBot="1" x14ac:dyDescent="0.3">
      <c r="B375" s="191" t="s">
        <v>232</v>
      </c>
      <c r="C375" s="183"/>
      <c r="D375" s="145"/>
      <c r="E375" s="180"/>
      <c r="F375" s="145"/>
      <c r="G375" s="180"/>
    </row>
    <row r="376" spans="2:10" x14ac:dyDescent="0.25">
      <c r="C376" s="181"/>
      <c r="D376" s="181"/>
      <c r="E376" s="181"/>
      <c r="F376" s="181"/>
      <c r="G376" s="181"/>
    </row>
    <row r="377" spans="2:10" ht="15.75" thickBot="1" x14ac:dyDescent="0.3">
      <c r="B377" s="556" t="s">
        <v>527</v>
      </c>
      <c r="C377" s="556"/>
      <c r="D377" s="556"/>
      <c r="E377" s="556"/>
      <c r="F377" s="556"/>
      <c r="G377" s="556"/>
      <c r="I377" s="510" t="s">
        <v>975</v>
      </c>
    </row>
    <row r="378" spans="2:10" x14ac:dyDescent="0.25">
      <c r="B378" s="557" t="str">
        <f>IF(OR(C367="",C369="",F369="",C371=""),"",CONCATENATE($E$1," ",C367," ",$E$2," *",C369," *",F369,", ",$E$3," ",$C371))</f>
        <v/>
      </c>
      <c r="C378" s="557"/>
      <c r="D378" s="557"/>
      <c r="E378" s="557"/>
      <c r="F378" s="557"/>
      <c r="G378" s="557"/>
      <c r="I378" s="511" t="s">
        <v>976</v>
      </c>
      <c r="J378" s="512" t="s">
        <v>977</v>
      </c>
    </row>
    <row r="379" spans="2:10" ht="15.75" thickBot="1" x14ac:dyDescent="0.3">
      <c r="I379" s="513"/>
      <c r="J379" s="514"/>
    </row>
    <row r="381" spans="2:10" ht="21" x14ac:dyDescent="0.25">
      <c r="B381" s="544" t="s">
        <v>905</v>
      </c>
      <c r="C381" s="545"/>
      <c r="D381" s="545"/>
      <c r="E381" s="545"/>
      <c r="F381" s="545"/>
      <c r="G381" s="545"/>
    </row>
    <row r="382" spans="2:10" x14ac:dyDescent="0.25">
      <c r="B382" s="546" t="s">
        <v>228</v>
      </c>
      <c r="C382" s="546"/>
      <c r="D382" s="546"/>
      <c r="E382" s="546"/>
      <c r="F382" s="546"/>
      <c r="G382" s="546"/>
    </row>
    <row r="383" spans="2:10" ht="15.75" thickBot="1" x14ac:dyDescent="0.3">
      <c r="C383" s="179" t="s">
        <v>534</v>
      </c>
    </row>
    <row r="384" spans="2:10" ht="30.75" thickBot="1" x14ac:dyDescent="0.3">
      <c r="B384" s="186" t="s">
        <v>229</v>
      </c>
      <c r="C384" s="547"/>
      <c r="D384" s="548"/>
      <c r="E384" s="548"/>
      <c r="F384" s="548"/>
      <c r="G384" s="549"/>
      <c r="H384" s="403" t="s">
        <v>523</v>
      </c>
    </row>
    <row r="385" spans="2:10" ht="15.75" thickBot="1" x14ac:dyDescent="0.3">
      <c r="B385" s="187"/>
      <c r="C385" s="177"/>
      <c r="D385" s="177"/>
      <c r="E385" s="177"/>
      <c r="F385" s="177"/>
      <c r="G385" s="422" t="s">
        <v>917</v>
      </c>
      <c r="H385" s="403"/>
    </row>
    <row r="386" spans="2:10" ht="45.75" thickBot="1" x14ac:dyDescent="0.3">
      <c r="B386" s="188" t="s">
        <v>230</v>
      </c>
      <c r="C386" s="550"/>
      <c r="D386" s="551"/>
      <c r="E386" s="383"/>
      <c r="F386" s="550"/>
      <c r="G386" s="551"/>
      <c r="H386" s="403" t="s">
        <v>524</v>
      </c>
    </row>
    <row r="387" spans="2:10" ht="15.75" thickBot="1" x14ac:dyDescent="0.3">
      <c r="B387" s="187"/>
      <c r="C387" s="177"/>
      <c r="D387" s="177"/>
      <c r="E387" s="177"/>
      <c r="F387" s="177"/>
      <c r="G387" s="177"/>
      <c r="H387" s="403"/>
    </row>
    <row r="388" spans="2:10" ht="60.75" thickBot="1" x14ac:dyDescent="0.3">
      <c r="B388" s="188" t="s">
        <v>533</v>
      </c>
      <c r="C388" s="552"/>
      <c r="D388" s="553"/>
      <c r="E388" s="553"/>
      <c r="F388" s="553"/>
      <c r="G388" s="554"/>
      <c r="H388" s="403" t="s">
        <v>525</v>
      </c>
    </row>
    <row r="389" spans="2:10" ht="15.75" thickBot="1" x14ac:dyDescent="0.3">
      <c r="B389" s="404"/>
      <c r="C389" s="555"/>
      <c r="D389" s="555"/>
      <c r="E389" s="555"/>
      <c r="F389" s="555"/>
      <c r="G389" s="555"/>
      <c r="H389" s="403"/>
    </row>
    <row r="390" spans="2:10" ht="15.75" thickBot="1" x14ac:dyDescent="0.3">
      <c r="B390" s="77" t="s">
        <v>231</v>
      </c>
      <c r="C390" s="183"/>
      <c r="D390" s="145"/>
      <c r="E390" s="180"/>
      <c r="F390" s="145"/>
      <c r="G390" s="180"/>
      <c r="H390" s="193"/>
    </row>
    <row r="391" spans="2:10" ht="15.75" thickBot="1" x14ac:dyDescent="0.3">
      <c r="B391" s="190"/>
      <c r="C391" s="389"/>
      <c r="D391" s="145"/>
      <c r="E391" s="145"/>
      <c r="F391" s="145"/>
      <c r="G391" s="145"/>
    </row>
    <row r="392" spans="2:10" ht="30.75" thickBot="1" x14ac:dyDescent="0.3">
      <c r="B392" s="191" t="s">
        <v>232</v>
      </c>
      <c r="C392" s="183"/>
      <c r="D392" s="145"/>
      <c r="E392" s="180"/>
      <c r="F392" s="145"/>
      <c r="G392" s="180"/>
    </row>
    <row r="393" spans="2:10" x14ac:dyDescent="0.25">
      <c r="C393" s="181"/>
      <c r="D393" s="181"/>
      <c r="E393" s="181"/>
      <c r="F393" s="181"/>
      <c r="G393" s="181"/>
    </row>
    <row r="394" spans="2:10" ht="15.75" thickBot="1" x14ac:dyDescent="0.3">
      <c r="B394" s="556" t="s">
        <v>527</v>
      </c>
      <c r="C394" s="556"/>
      <c r="D394" s="556"/>
      <c r="E394" s="556"/>
      <c r="F394" s="556"/>
      <c r="G394" s="556"/>
      <c r="I394" s="510" t="s">
        <v>975</v>
      </c>
    </row>
    <row r="395" spans="2:10" x14ac:dyDescent="0.25">
      <c r="B395" s="557" t="str">
        <f>IF(OR(C384="",C386="",F386="",C388=""),"",CONCATENATE($E$1," ",C384," ",$E$2," *",C386," *",F386,", ",$E$3," ",$C388))</f>
        <v/>
      </c>
      <c r="C395" s="557"/>
      <c r="D395" s="557"/>
      <c r="E395" s="557"/>
      <c r="F395" s="557"/>
      <c r="G395" s="557"/>
      <c r="I395" s="511" t="s">
        <v>976</v>
      </c>
      <c r="J395" s="512" t="s">
        <v>977</v>
      </c>
    </row>
    <row r="396" spans="2:10" ht="15.75" thickBot="1" x14ac:dyDescent="0.3">
      <c r="I396" s="513"/>
      <c r="J396" s="514"/>
    </row>
    <row r="398" spans="2:10" ht="21" x14ac:dyDescent="0.25">
      <c r="B398" s="544" t="s">
        <v>906</v>
      </c>
      <c r="C398" s="545"/>
      <c r="D398" s="545"/>
      <c r="E398" s="545"/>
      <c r="F398" s="545"/>
      <c r="G398" s="545"/>
    </row>
    <row r="399" spans="2:10" x14ac:dyDescent="0.25">
      <c r="B399" s="546" t="s">
        <v>228</v>
      </c>
      <c r="C399" s="546"/>
      <c r="D399" s="546"/>
      <c r="E399" s="546"/>
      <c r="F399" s="546"/>
      <c r="G399" s="546"/>
    </row>
    <row r="400" spans="2:10" ht="15.75" thickBot="1" x14ac:dyDescent="0.3">
      <c r="C400" s="179" t="s">
        <v>534</v>
      </c>
    </row>
    <row r="401" spans="2:10" ht="30.75" thickBot="1" x14ac:dyDescent="0.3">
      <c r="B401" s="186" t="s">
        <v>229</v>
      </c>
      <c r="C401" s="547"/>
      <c r="D401" s="548"/>
      <c r="E401" s="548"/>
      <c r="F401" s="548"/>
      <c r="G401" s="549"/>
      <c r="H401" s="403" t="s">
        <v>523</v>
      </c>
    </row>
    <row r="402" spans="2:10" ht="15.75" thickBot="1" x14ac:dyDescent="0.3">
      <c r="B402" s="187"/>
      <c r="C402" s="177"/>
      <c r="D402" s="177"/>
      <c r="E402" s="177"/>
      <c r="F402" s="177"/>
      <c r="G402" s="422" t="s">
        <v>917</v>
      </c>
      <c r="H402" s="403"/>
    </row>
    <row r="403" spans="2:10" ht="45.75" thickBot="1" x14ac:dyDescent="0.3">
      <c r="B403" s="188" t="s">
        <v>230</v>
      </c>
      <c r="C403" s="550"/>
      <c r="D403" s="551"/>
      <c r="E403" s="383"/>
      <c r="F403" s="550"/>
      <c r="G403" s="551"/>
      <c r="H403" s="403" t="s">
        <v>524</v>
      </c>
    </row>
    <row r="404" spans="2:10" ht="15.75" thickBot="1" x14ac:dyDescent="0.3">
      <c r="B404" s="187"/>
      <c r="C404" s="177"/>
      <c r="D404" s="177"/>
      <c r="E404" s="177"/>
      <c r="F404" s="177"/>
      <c r="G404" s="177"/>
      <c r="H404" s="403"/>
    </row>
    <row r="405" spans="2:10" ht="60.75" thickBot="1" x14ac:dyDescent="0.3">
      <c r="B405" s="188" t="s">
        <v>533</v>
      </c>
      <c r="C405" s="552"/>
      <c r="D405" s="553"/>
      <c r="E405" s="553"/>
      <c r="F405" s="553"/>
      <c r="G405" s="554"/>
      <c r="H405" s="403" t="s">
        <v>525</v>
      </c>
    </row>
    <row r="406" spans="2:10" ht="15.75" thickBot="1" x14ac:dyDescent="0.3">
      <c r="B406" s="404"/>
      <c r="C406" s="555"/>
      <c r="D406" s="555"/>
      <c r="E406" s="555"/>
      <c r="F406" s="555"/>
      <c r="G406" s="555"/>
      <c r="H406" s="403"/>
    </row>
    <row r="407" spans="2:10" ht="15.75" thickBot="1" x14ac:dyDescent="0.3">
      <c r="B407" s="77" t="s">
        <v>231</v>
      </c>
      <c r="C407" s="183"/>
      <c r="D407" s="145"/>
      <c r="E407" s="180"/>
      <c r="F407" s="145"/>
      <c r="G407" s="180"/>
      <c r="H407" s="193"/>
    </row>
    <row r="408" spans="2:10" ht="15.75" thickBot="1" x14ac:dyDescent="0.3">
      <c r="B408" s="190"/>
      <c r="C408" s="389"/>
      <c r="D408" s="145"/>
      <c r="E408" s="145"/>
      <c r="F408" s="145"/>
      <c r="G408" s="145"/>
    </row>
    <row r="409" spans="2:10" ht="30.75" thickBot="1" x14ac:dyDescent="0.3">
      <c r="B409" s="191" t="s">
        <v>232</v>
      </c>
      <c r="C409" s="183"/>
      <c r="D409" s="145"/>
      <c r="E409" s="180"/>
      <c r="F409" s="145"/>
      <c r="G409" s="180"/>
    </row>
    <row r="410" spans="2:10" x14ac:dyDescent="0.25">
      <c r="C410" s="181"/>
      <c r="D410" s="181"/>
      <c r="E410" s="181"/>
      <c r="F410" s="181"/>
      <c r="G410" s="181"/>
    </row>
    <row r="411" spans="2:10" ht="15.75" thickBot="1" x14ac:dyDescent="0.3">
      <c r="B411" s="556" t="s">
        <v>527</v>
      </c>
      <c r="C411" s="556"/>
      <c r="D411" s="556"/>
      <c r="E411" s="556"/>
      <c r="F411" s="556"/>
      <c r="G411" s="556"/>
      <c r="I411" s="510" t="s">
        <v>975</v>
      </c>
    </row>
    <row r="412" spans="2:10" x14ac:dyDescent="0.25">
      <c r="B412" s="557" t="str">
        <f>IF(OR(C401="",C403="",F403="",C405=""),"",CONCATENATE($E$1," ",C401," ",$E$2," *",C403," *",F403,", ",$E$3," ",$C405))</f>
        <v/>
      </c>
      <c r="C412" s="557"/>
      <c r="D412" s="557"/>
      <c r="E412" s="557"/>
      <c r="F412" s="557"/>
      <c r="G412" s="557"/>
      <c r="I412" s="511" t="s">
        <v>976</v>
      </c>
      <c r="J412" s="512" t="s">
        <v>977</v>
      </c>
    </row>
    <row r="413" spans="2:10" ht="15.75" thickBot="1" x14ac:dyDescent="0.3">
      <c r="I413" s="513"/>
      <c r="J413" s="514"/>
    </row>
    <row r="415" spans="2:10" ht="21" x14ac:dyDescent="0.25">
      <c r="B415" s="544" t="s">
        <v>907</v>
      </c>
      <c r="C415" s="545"/>
      <c r="D415" s="545"/>
      <c r="E415" s="545"/>
      <c r="F415" s="545"/>
      <c r="G415" s="545"/>
    </row>
    <row r="416" spans="2:10" x14ac:dyDescent="0.25">
      <c r="B416" s="546" t="s">
        <v>228</v>
      </c>
      <c r="C416" s="546"/>
      <c r="D416" s="546"/>
      <c r="E416" s="546"/>
      <c r="F416" s="546"/>
      <c r="G416" s="546"/>
    </row>
    <row r="417" spans="2:10" ht="15.75" thickBot="1" x14ac:dyDescent="0.3">
      <c r="C417" s="179" t="s">
        <v>534</v>
      </c>
    </row>
    <row r="418" spans="2:10" ht="30.75" thickBot="1" x14ac:dyDescent="0.3">
      <c r="B418" s="186" t="s">
        <v>229</v>
      </c>
      <c r="C418" s="547"/>
      <c r="D418" s="548"/>
      <c r="E418" s="548"/>
      <c r="F418" s="548"/>
      <c r="G418" s="549"/>
      <c r="H418" s="403" t="s">
        <v>523</v>
      </c>
    </row>
    <row r="419" spans="2:10" ht="15.75" thickBot="1" x14ac:dyDescent="0.3">
      <c r="B419" s="187"/>
      <c r="C419" s="177"/>
      <c r="D419" s="177"/>
      <c r="E419" s="177"/>
      <c r="F419" s="177"/>
      <c r="G419" s="422" t="s">
        <v>917</v>
      </c>
      <c r="H419" s="403"/>
    </row>
    <row r="420" spans="2:10" ht="45.75" thickBot="1" x14ac:dyDescent="0.3">
      <c r="B420" s="188" t="s">
        <v>230</v>
      </c>
      <c r="C420" s="550"/>
      <c r="D420" s="551"/>
      <c r="E420" s="383"/>
      <c r="F420" s="550"/>
      <c r="G420" s="551"/>
      <c r="H420" s="403" t="s">
        <v>524</v>
      </c>
    </row>
    <row r="421" spans="2:10" ht="15.75" thickBot="1" x14ac:dyDescent="0.3">
      <c r="B421" s="187"/>
      <c r="C421" s="177"/>
      <c r="D421" s="177"/>
      <c r="E421" s="177"/>
      <c r="F421" s="177"/>
      <c r="G421" s="177"/>
      <c r="H421" s="403"/>
    </row>
    <row r="422" spans="2:10" ht="60.75" thickBot="1" x14ac:dyDescent="0.3">
      <c r="B422" s="188" t="s">
        <v>533</v>
      </c>
      <c r="C422" s="552"/>
      <c r="D422" s="553"/>
      <c r="E422" s="553"/>
      <c r="F422" s="553"/>
      <c r="G422" s="554"/>
      <c r="H422" s="403" t="s">
        <v>525</v>
      </c>
    </row>
    <row r="423" spans="2:10" ht="15.75" thickBot="1" x14ac:dyDescent="0.3">
      <c r="B423" s="404"/>
      <c r="C423" s="555"/>
      <c r="D423" s="555"/>
      <c r="E423" s="555"/>
      <c r="F423" s="555"/>
      <c r="G423" s="555"/>
      <c r="H423" s="403"/>
    </row>
    <row r="424" spans="2:10" ht="15.75" thickBot="1" x14ac:dyDescent="0.3">
      <c r="B424" s="77" t="s">
        <v>231</v>
      </c>
      <c r="C424" s="183"/>
      <c r="D424" s="145"/>
      <c r="E424" s="180"/>
      <c r="F424" s="145"/>
      <c r="G424" s="180"/>
      <c r="H424" s="193"/>
    </row>
    <row r="425" spans="2:10" ht="15.75" thickBot="1" x14ac:dyDescent="0.3">
      <c r="B425" s="190"/>
      <c r="C425" s="389"/>
      <c r="D425" s="145"/>
      <c r="E425" s="145"/>
      <c r="F425" s="145"/>
      <c r="G425" s="145"/>
    </row>
    <row r="426" spans="2:10" ht="30.75" thickBot="1" x14ac:dyDescent="0.3">
      <c r="B426" s="191" t="s">
        <v>232</v>
      </c>
      <c r="C426" s="183"/>
      <c r="D426" s="145"/>
      <c r="E426" s="180"/>
      <c r="F426" s="145"/>
      <c r="G426" s="180"/>
    </row>
    <row r="427" spans="2:10" x14ac:dyDescent="0.25">
      <c r="C427" s="181"/>
      <c r="D427" s="181"/>
      <c r="E427" s="181"/>
      <c r="F427" s="181"/>
      <c r="G427" s="181"/>
    </row>
    <row r="428" spans="2:10" ht="15.75" thickBot="1" x14ac:dyDescent="0.3">
      <c r="B428" s="556" t="s">
        <v>527</v>
      </c>
      <c r="C428" s="556"/>
      <c r="D428" s="556"/>
      <c r="E428" s="556"/>
      <c r="F428" s="556"/>
      <c r="G428" s="556"/>
      <c r="I428" s="510" t="s">
        <v>975</v>
      </c>
    </row>
    <row r="429" spans="2:10" x14ac:dyDescent="0.25">
      <c r="B429" s="557" t="str">
        <f>IF(OR(C418="",C420="",F420="",C422=""),"",CONCATENATE($E$1," ",C418," ",$E$2," *",C420," *",F420,", ",$E$3," ",$C422))</f>
        <v/>
      </c>
      <c r="C429" s="557"/>
      <c r="D429" s="557"/>
      <c r="E429" s="557"/>
      <c r="F429" s="557"/>
      <c r="G429" s="557"/>
      <c r="I429" s="511" t="s">
        <v>976</v>
      </c>
      <c r="J429" s="512" t="s">
        <v>977</v>
      </c>
    </row>
    <row r="430" spans="2:10" ht="15.75" thickBot="1" x14ac:dyDescent="0.3">
      <c r="I430" s="513"/>
      <c r="J430" s="514"/>
    </row>
    <row r="432" spans="2:10" ht="21" x14ac:dyDescent="0.25">
      <c r="B432" s="544" t="s">
        <v>908</v>
      </c>
      <c r="C432" s="545"/>
      <c r="D432" s="545"/>
      <c r="E432" s="545"/>
      <c r="F432" s="545"/>
      <c r="G432" s="545"/>
    </row>
    <row r="433" spans="2:10" x14ac:dyDescent="0.25">
      <c r="B433" s="546" t="s">
        <v>228</v>
      </c>
      <c r="C433" s="546"/>
      <c r="D433" s="546"/>
      <c r="E433" s="546"/>
      <c r="F433" s="546"/>
      <c r="G433" s="546"/>
    </row>
    <row r="434" spans="2:10" ht="15.75" thickBot="1" x14ac:dyDescent="0.3">
      <c r="C434" s="179" t="s">
        <v>534</v>
      </c>
    </row>
    <row r="435" spans="2:10" ht="30.75" thickBot="1" x14ac:dyDescent="0.3">
      <c r="B435" s="186" t="s">
        <v>229</v>
      </c>
      <c r="C435" s="547"/>
      <c r="D435" s="548"/>
      <c r="E435" s="548"/>
      <c r="F435" s="548"/>
      <c r="G435" s="549"/>
      <c r="H435" s="403" t="s">
        <v>523</v>
      </c>
    </row>
    <row r="436" spans="2:10" ht="15.75" thickBot="1" x14ac:dyDescent="0.3">
      <c r="B436" s="187"/>
      <c r="C436" s="177"/>
      <c r="D436" s="177"/>
      <c r="E436" s="177"/>
      <c r="F436" s="177"/>
      <c r="G436" s="422" t="s">
        <v>917</v>
      </c>
      <c r="H436" s="403"/>
    </row>
    <row r="437" spans="2:10" ht="45.75" thickBot="1" x14ac:dyDescent="0.3">
      <c r="B437" s="188" t="s">
        <v>230</v>
      </c>
      <c r="C437" s="550"/>
      <c r="D437" s="551"/>
      <c r="E437" s="383"/>
      <c r="F437" s="550"/>
      <c r="G437" s="551"/>
      <c r="H437" s="403" t="s">
        <v>524</v>
      </c>
    </row>
    <row r="438" spans="2:10" ht="15.75" thickBot="1" x14ac:dyDescent="0.3">
      <c r="B438" s="187"/>
      <c r="C438" s="177"/>
      <c r="D438" s="177"/>
      <c r="E438" s="177"/>
      <c r="F438" s="177"/>
      <c r="G438" s="177"/>
      <c r="H438" s="403"/>
    </row>
    <row r="439" spans="2:10" ht="60.75" thickBot="1" x14ac:dyDescent="0.3">
      <c r="B439" s="188" t="s">
        <v>533</v>
      </c>
      <c r="C439" s="552"/>
      <c r="D439" s="553"/>
      <c r="E439" s="553"/>
      <c r="F439" s="553"/>
      <c r="G439" s="554"/>
      <c r="H439" s="403" t="s">
        <v>525</v>
      </c>
    </row>
    <row r="440" spans="2:10" ht="15.75" thickBot="1" x14ac:dyDescent="0.3">
      <c r="B440" s="404"/>
      <c r="C440" s="555"/>
      <c r="D440" s="555"/>
      <c r="E440" s="555"/>
      <c r="F440" s="555"/>
      <c r="G440" s="555"/>
      <c r="H440" s="403"/>
    </row>
    <row r="441" spans="2:10" ht="15.75" thickBot="1" x14ac:dyDescent="0.3">
      <c r="B441" s="77" t="s">
        <v>231</v>
      </c>
      <c r="C441" s="183"/>
      <c r="D441" s="145"/>
      <c r="E441" s="180"/>
      <c r="F441" s="145"/>
      <c r="G441" s="180"/>
      <c r="H441" s="193"/>
    </row>
    <row r="442" spans="2:10" ht="15.75" thickBot="1" x14ac:dyDescent="0.3">
      <c r="B442" s="190"/>
      <c r="C442" s="389"/>
      <c r="D442" s="145"/>
      <c r="E442" s="145"/>
      <c r="F442" s="145"/>
      <c r="G442" s="145"/>
    </row>
    <row r="443" spans="2:10" ht="30.75" thickBot="1" x14ac:dyDescent="0.3">
      <c r="B443" s="191" t="s">
        <v>232</v>
      </c>
      <c r="C443" s="183"/>
      <c r="D443" s="145"/>
      <c r="E443" s="180"/>
      <c r="F443" s="145"/>
      <c r="G443" s="180"/>
    </row>
    <row r="444" spans="2:10" x14ac:dyDescent="0.25">
      <c r="C444" s="181"/>
      <c r="D444" s="181"/>
      <c r="E444" s="181"/>
      <c r="F444" s="181"/>
      <c r="G444" s="181"/>
    </row>
    <row r="445" spans="2:10" ht="15.75" thickBot="1" x14ac:dyDescent="0.3">
      <c r="B445" s="556" t="s">
        <v>527</v>
      </c>
      <c r="C445" s="556"/>
      <c r="D445" s="556"/>
      <c r="E445" s="556"/>
      <c r="F445" s="556"/>
      <c r="G445" s="556"/>
      <c r="I445" s="510" t="s">
        <v>975</v>
      </c>
    </row>
    <row r="446" spans="2:10" x14ac:dyDescent="0.25">
      <c r="B446" s="557" t="str">
        <f>IF(OR(C435="",C437="",F437="",C439=""),"",CONCATENATE($E$1," ",C435," ",$E$2," *",C437," *",F437,", ",$E$3," ",$C439))</f>
        <v/>
      </c>
      <c r="C446" s="557"/>
      <c r="D446" s="557"/>
      <c r="E446" s="557"/>
      <c r="F446" s="557"/>
      <c r="G446" s="557"/>
      <c r="I446" s="511" t="s">
        <v>976</v>
      </c>
      <c r="J446" s="512" t="s">
        <v>977</v>
      </c>
    </row>
    <row r="447" spans="2:10" ht="15.75" thickBot="1" x14ac:dyDescent="0.3">
      <c r="I447" s="513"/>
      <c r="J447" s="514"/>
    </row>
    <row r="449" spans="2:8" ht="21" x14ac:dyDescent="0.25">
      <c r="B449" s="544" t="s">
        <v>909</v>
      </c>
      <c r="C449" s="545"/>
      <c r="D449" s="545"/>
      <c r="E449" s="545"/>
      <c r="F449" s="545"/>
      <c r="G449" s="545"/>
    </row>
    <row r="450" spans="2:8" x14ac:dyDescent="0.25">
      <c r="B450" s="546" t="s">
        <v>228</v>
      </c>
      <c r="C450" s="546"/>
      <c r="D450" s="546"/>
      <c r="E450" s="546"/>
      <c r="F450" s="546"/>
      <c r="G450" s="546"/>
    </row>
    <row r="451" spans="2:8" ht="15.75" thickBot="1" x14ac:dyDescent="0.3">
      <c r="C451" s="179" t="s">
        <v>534</v>
      </c>
    </row>
    <row r="452" spans="2:8" ht="30.75" thickBot="1" x14ac:dyDescent="0.3">
      <c r="B452" s="186" t="s">
        <v>229</v>
      </c>
      <c r="C452" s="547"/>
      <c r="D452" s="548"/>
      <c r="E452" s="548"/>
      <c r="F452" s="548"/>
      <c r="G452" s="549"/>
      <c r="H452" s="403" t="s">
        <v>523</v>
      </c>
    </row>
    <row r="453" spans="2:8" ht="15.75" thickBot="1" x14ac:dyDescent="0.3">
      <c r="B453" s="187"/>
      <c r="C453" s="177"/>
      <c r="D453" s="177"/>
      <c r="E453" s="177"/>
      <c r="F453" s="177"/>
      <c r="G453" s="422" t="s">
        <v>917</v>
      </c>
      <c r="H453" s="403"/>
    </row>
    <row r="454" spans="2:8" ht="45.75" thickBot="1" x14ac:dyDescent="0.3">
      <c r="B454" s="188" t="s">
        <v>230</v>
      </c>
      <c r="C454" s="550"/>
      <c r="D454" s="551"/>
      <c r="E454" s="383"/>
      <c r="F454" s="550"/>
      <c r="G454" s="551"/>
      <c r="H454" s="403" t="s">
        <v>524</v>
      </c>
    </row>
    <row r="455" spans="2:8" ht="15.75" thickBot="1" x14ac:dyDescent="0.3">
      <c r="B455" s="187"/>
      <c r="C455" s="177"/>
      <c r="D455" s="177"/>
      <c r="E455" s="177"/>
      <c r="F455" s="177"/>
      <c r="G455" s="177"/>
      <c r="H455" s="403"/>
    </row>
    <row r="456" spans="2:8" ht="60.75" thickBot="1" x14ac:dyDescent="0.3">
      <c r="B456" s="188" t="s">
        <v>533</v>
      </c>
      <c r="C456" s="552"/>
      <c r="D456" s="553"/>
      <c r="E456" s="553"/>
      <c r="F456" s="553"/>
      <c r="G456" s="554"/>
      <c r="H456" s="403" t="s">
        <v>525</v>
      </c>
    </row>
    <row r="457" spans="2:8" ht="15.75" thickBot="1" x14ac:dyDescent="0.3">
      <c r="B457" s="404"/>
      <c r="C457" s="555"/>
      <c r="D457" s="555"/>
      <c r="E457" s="555"/>
      <c r="F457" s="555"/>
      <c r="G457" s="555"/>
      <c r="H457" s="403"/>
    </row>
    <row r="458" spans="2:8" ht="15.75" thickBot="1" x14ac:dyDescent="0.3">
      <c r="B458" s="77" t="s">
        <v>231</v>
      </c>
      <c r="C458" s="183"/>
      <c r="D458" s="145"/>
      <c r="E458" s="180"/>
      <c r="F458" s="145"/>
      <c r="G458" s="180"/>
      <c r="H458" s="193"/>
    </row>
    <row r="459" spans="2:8" ht="15.75" thickBot="1" x14ac:dyDescent="0.3">
      <c r="B459" s="190"/>
      <c r="C459" s="389"/>
      <c r="D459" s="145"/>
      <c r="E459" s="145"/>
      <c r="F459" s="145"/>
      <c r="G459" s="145"/>
    </row>
    <row r="460" spans="2:8" ht="30.75" thickBot="1" x14ac:dyDescent="0.3">
      <c r="B460" s="191" t="s">
        <v>232</v>
      </c>
      <c r="C460" s="183"/>
      <c r="D460" s="145"/>
      <c r="E460" s="180"/>
      <c r="F460" s="145"/>
      <c r="G460" s="180"/>
    </row>
    <row r="461" spans="2:8" x14ac:dyDescent="0.25">
      <c r="C461" s="181"/>
      <c r="D461" s="181"/>
      <c r="E461" s="181"/>
      <c r="F461" s="181"/>
      <c r="G461" s="181"/>
    </row>
    <row r="462" spans="2:8" x14ac:dyDescent="0.25">
      <c r="B462" s="556" t="s">
        <v>527</v>
      </c>
      <c r="C462" s="556"/>
      <c r="D462" s="556"/>
      <c r="E462" s="556"/>
      <c r="F462" s="556"/>
      <c r="G462" s="556"/>
    </row>
    <row r="463" spans="2:8" x14ac:dyDescent="0.25">
      <c r="B463" s="557" t="str">
        <f>IF(OR(C452="",C454="",F454="",C456=""),"",CONCATENATE($E$1," ",C452," ",$E$2," *",C454," *",F454,", ",$E$3," ",$C456))</f>
        <v/>
      </c>
      <c r="C463" s="557"/>
      <c r="D463" s="557"/>
      <c r="E463" s="557"/>
      <c r="F463" s="557"/>
      <c r="G463" s="557"/>
    </row>
    <row r="466" spans="2:8" ht="21" x14ac:dyDescent="0.25">
      <c r="B466" s="544" t="s">
        <v>910</v>
      </c>
      <c r="C466" s="545"/>
      <c r="D466" s="545"/>
      <c r="E466" s="545"/>
      <c r="F466" s="545"/>
      <c r="G466" s="545"/>
    </row>
    <row r="467" spans="2:8" x14ac:dyDescent="0.25">
      <c r="B467" s="546" t="s">
        <v>228</v>
      </c>
      <c r="C467" s="546"/>
      <c r="D467" s="546"/>
      <c r="E467" s="546"/>
      <c r="F467" s="546"/>
      <c r="G467" s="546"/>
    </row>
    <row r="468" spans="2:8" ht="15.75" thickBot="1" x14ac:dyDescent="0.3">
      <c r="C468" s="179" t="s">
        <v>534</v>
      </c>
    </row>
    <row r="469" spans="2:8" ht="30.75" thickBot="1" x14ac:dyDescent="0.3">
      <c r="B469" s="186" t="s">
        <v>229</v>
      </c>
      <c r="C469" s="547"/>
      <c r="D469" s="548"/>
      <c r="E469" s="548"/>
      <c r="F469" s="548"/>
      <c r="G469" s="549"/>
      <c r="H469" s="403" t="s">
        <v>523</v>
      </c>
    </row>
    <row r="470" spans="2:8" ht="15.75" thickBot="1" x14ac:dyDescent="0.3">
      <c r="B470" s="187"/>
      <c r="C470" s="177"/>
      <c r="D470" s="177"/>
      <c r="E470" s="177"/>
      <c r="F470" s="177"/>
      <c r="G470" s="422" t="s">
        <v>917</v>
      </c>
      <c r="H470" s="403"/>
    </row>
    <row r="471" spans="2:8" ht="45.75" thickBot="1" x14ac:dyDescent="0.3">
      <c r="B471" s="188" t="s">
        <v>230</v>
      </c>
      <c r="C471" s="550"/>
      <c r="D471" s="551"/>
      <c r="E471" s="383"/>
      <c r="F471" s="550"/>
      <c r="G471" s="551"/>
      <c r="H471" s="403" t="s">
        <v>524</v>
      </c>
    </row>
    <row r="472" spans="2:8" ht="15.75" thickBot="1" x14ac:dyDescent="0.3">
      <c r="B472" s="187"/>
      <c r="C472" s="177"/>
      <c r="D472" s="177"/>
      <c r="E472" s="177"/>
      <c r="F472" s="177"/>
      <c r="G472" s="177"/>
      <c r="H472" s="403"/>
    </row>
    <row r="473" spans="2:8" ht="60.75" thickBot="1" x14ac:dyDescent="0.3">
      <c r="B473" s="188" t="s">
        <v>533</v>
      </c>
      <c r="C473" s="552"/>
      <c r="D473" s="553"/>
      <c r="E473" s="553"/>
      <c r="F473" s="553"/>
      <c r="G473" s="554"/>
      <c r="H473" s="403" t="s">
        <v>525</v>
      </c>
    </row>
    <row r="474" spans="2:8" ht="15.75" thickBot="1" x14ac:dyDescent="0.3">
      <c r="B474" s="404"/>
      <c r="C474" s="555"/>
      <c r="D474" s="555"/>
      <c r="E474" s="555"/>
      <c r="F474" s="555"/>
      <c r="G474" s="555"/>
      <c r="H474" s="403"/>
    </row>
    <row r="475" spans="2:8" ht="15.75" thickBot="1" x14ac:dyDescent="0.3">
      <c r="B475" s="77" t="s">
        <v>231</v>
      </c>
      <c r="C475" s="183"/>
      <c r="D475" s="145"/>
      <c r="E475" s="180"/>
      <c r="F475" s="145"/>
      <c r="G475" s="180"/>
      <c r="H475" s="193"/>
    </row>
    <row r="476" spans="2:8" ht="15.75" thickBot="1" x14ac:dyDescent="0.3">
      <c r="B476" s="190"/>
      <c r="C476" s="389"/>
      <c r="D476" s="145"/>
      <c r="E476" s="145"/>
      <c r="F476" s="145"/>
      <c r="G476" s="145"/>
    </row>
    <row r="477" spans="2:8" ht="30.75" thickBot="1" x14ac:dyDescent="0.3">
      <c r="B477" s="191" t="s">
        <v>232</v>
      </c>
      <c r="C477" s="183"/>
      <c r="D477" s="145"/>
      <c r="E477" s="180"/>
      <c r="F477" s="145"/>
      <c r="G477" s="180"/>
    </row>
    <row r="478" spans="2:8" x14ac:dyDescent="0.25">
      <c r="C478" s="181"/>
      <c r="D478" s="181"/>
      <c r="E478" s="181"/>
      <c r="F478" s="181"/>
      <c r="G478" s="181"/>
    </row>
    <row r="479" spans="2:8" x14ac:dyDescent="0.25">
      <c r="B479" s="556" t="s">
        <v>527</v>
      </c>
      <c r="C479" s="556"/>
      <c r="D479" s="556"/>
      <c r="E479" s="556"/>
      <c r="F479" s="556"/>
      <c r="G479" s="556"/>
    </row>
    <row r="480" spans="2:8" x14ac:dyDescent="0.25">
      <c r="B480" s="557" t="str">
        <f>IF(OR(C469="",C471="",F471="",C473=""),"",CONCATENATE($E$1," ",C469," ",$E$2," *",C471," *",F471,", ",$E$3," ",$C473))</f>
        <v/>
      </c>
      <c r="C480" s="557"/>
      <c r="D480" s="557"/>
      <c r="E480" s="557"/>
      <c r="F480" s="557"/>
      <c r="G480" s="557"/>
    </row>
    <row r="483" spans="2:8" ht="21" x14ac:dyDescent="0.25">
      <c r="B483" s="544" t="s">
        <v>911</v>
      </c>
      <c r="C483" s="545"/>
      <c r="D483" s="545"/>
      <c r="E483" s="545"/>
      <c r="F483" s="545"/>
      <c r="G483" s="545"/>
    </row>
    <row r="484" spans="2:8" x14ac:dyDescent="0.25">
      <c r="B484" s="546" t="s">
        <v>228</v>
      </c>
      <c r="C484" s="546"/>
      <c r="D484" s="546"/>
      <c r="E484" s="546"/>
      <c r="F484" s="546"/>
      <c r="G484" s="546"/>
    </row>
    <row r="485" spans="2:8" ht="15.75" thickBot="1" x14ac:dyDescent="0.3">
      <c r="C485" s="179" t="s">
        <v>534</v>
      </c>
    </row>
    <row r="486" spans="2:8" ht="30.75" thickBot="1" x14ac:dyDescent="0.3">
      <c r="B486" s="186" t="s">
        <v>229</v>
      </c>
      <c r="C486" s="547"/>
      <c r="D486" s="548"/>
      <c r="E486" s="548"/>
      <c r="F486" s="548"/>
      <c r="G486" s="549"/>
      <c r="H486" s="403" t="s">
        <v>523</v>
      </c>
    </row>
    <row r="487" spans="2:8" ht="15.75" thickBot="1" x14ac:dyDescent="0.3">
      <c r="B487" s="187"/>
      <c r="C487" s="177"/>
      <c r="D487" s="177"/>
      <c r="E487" s="177"/>
      <c r="F487" s="177"/>
      <c r="G487" s="422" t="s">
        <v>917</v>
      </c>
      <c r="H487" s="403"/>
    </row>
    <row r="488" spans="2:8" ht="45.75" thickBot="1" x14ac:dyDescent="0.3">
      <c r="B488" s="188" t="s">
        <v>230</v>
      </c>
      <c r="C488" s="550"/>
      <c r="D488" s="551"/>
      <c r="E488" s="383"/>
      <c r="F488" s="550"/>
      <c r="G488" s="551"/>
      <c r="H488" s="403" t="s">
        <v>524</v>
      </c>
    </row>
    <row r="489" spans="2:8" ht="15.75" thickBot="1" x14ac:dyDescent="0.3">
      <c r="B489" s="187"/>
      <c r="C489" s="177"/>
      <c r="D489" s="177"/>
      <c r="E489" s="177"/>
      <c r="F489" s="177"/>
      <c r="G489" s="177"/>
      <c r="H489" s="403"/>
    </row>
    <row r="490" spans="2:8" ht="60.75" thickBot="1" x14ac:dyDescent="0.3">
      <c r="B490" s="188" t="s">
        <v>533</v>
      </c>
      <c r="C490" s="552"/>
      <c r="D490" s="553"/>
      <c r="E490" s="553"/>
      <c r="F490" s="553"/>
      <c r="G490" s="554"/>
      <c r="H490" s="403" t="s">
        <v>525</v>
      </c>
    </row>
    <row r="491" spans="2:8" ht="15.75" thickBot="1" x14ac:dyDescent="0.3">
      <c r="B491" s="404"/>
      <c r="C491" s="555"/>
      <c r="D491" s="555"/>
      <c r="E491" s="555"/>
      <c r="F491" s="555"/>
      <c r="G491" s="555"/>
      <c r="H491" s="403"/>
    </row>
    <row r="492" spans="2:8" ht="15.75" thickBot="1" x14ac:dyDescent="0.3">
      <c r="B492" s="77" t="s">
        <v>231</v>
      </c>
      <c r="C492" s="183"/>
      <c r="D492" s="145"/>
      <c r="E492" s="180"/>
      <c r="F492" s="145"/>
      <c r="G492" s="180"/>
      <c r="H492" s="193"/>
    </row>
    <row r="493" spans="2:8" ht="15.75" thickBot="1" x14ac:dyDescent="0.3">
      <c r="B493" s="190"/>
      <c r="C493" s="389"/>
      <c r="D493" s="145"/>
      <c r="E493" s="145"/>
      <c r="F493" s="145"/>
      <c r="G493" s="145"/>
    </row>
    <row r="494" spans="2:8" ht="30.75" thickBot="1" x14ac:dyDescent="0.3">
      <c r="B494" s="191" t="s">
        <v>232</v>
      </c>
      <c r="C494" s="183"/>
      <c r="D494" s="145"/>
      <c r="E494" s="180"/>
      <c r="F494" s="145"/>
      <c r="G494" s="180"/>
    </row>
    <row r="495" spans="2:8" x14ac:dyDescent="0.25">
      <c r="C495" s="181"/>
      <c r="D495" s="181"/>
      <c r="E495" s="181"/>
      <c r="F495" s="181"/>
      <c r="G495" s="181"/>
    </row>
    <row r="496" spans="2:8" x14ac:dyDescent="0.25">
      <c r="B496" s="556" t="s">
        <v>527</v>
      </c>
      <c r="C496" s="556"/>
      <c r="D496" s="556"/>
      <c r="E496" s="556"/>
      <c r="F496" s="556"/>
      <c r="G496" s="556"/>
    </row>
    <row r="497" spans="2:8" x14ac:dyDescent="0.25">
      <c r="B497" s="557" t="str">
        <f>IF(OR(C486="",C488="",F488="",C490=""),"",CONCATENATE($E$1," ",C486," ",$E$2," *",C488," *",F488,", ",$E$3," ",$C490))</f>
        <v/>
      </c>
      <c r="C497" s="557"/>
      <c r="D497" s="557"/>
      <c r="E497" s="557"/>
      <c r="F497" s="557"/>
      <c r="G497" s="557"/>
    </row>
    <row r="500" spans="2:8" ht="21" x14ac:dyDescent="0.25">
      <c r="B500" s="544" t="s">
        <v>912</v>
      </c>
      <c r="C500" s="545"/>
      <c r="D500" s="545"/>
      <c r="E500" s="545"/>
      <c r="F500" s="545"/>
      <c r="G500" s="545"/>
    </row>
    <row r="501" spans="2:8" x14ac:dyDescent="0.25">
      <c r="B501" s="546" t="s">
        <v>228</v>
      </c>
      <c r="C501" s="546"/>
      <c r="D501" s="546"/>
      <c r="E501" s="546"/>
      <c r="F501" s="546"/>
      <c r="G501" s="546"/>
    </row>
    <row r="502" spans="2:8" ht="15.75" thickBot="1" x14ac:dyDescent="0.3">
      <c r="C502" s="179" t="s">
        <v>534</v>
      </c>
    </row>
    <row r="503" spans="2:8" ht="30.75" thickBot="1" x14ac:dyDescent="0.3">
      <c r="B503" s="186" t="s">
        <v>229</v>
      </c>
      <c r="C503" s="547"/>
      <c r="D503" s="548"/>
      <c r="E503" s="548"/>
      <c r="F503" s="548"/>
      <c r="G503" s="549"/>
      <c r="H503" s="403" t="s">
        <v>523</v>
      </c>
    </row>
    <row r="504" spans="2:8" ht="15.75" thickBot="1" x14ac:dyDescent="0.3">
      <c r="B504" s="187"/>
      <c r="C504" s="177"/>
      <c r="D504" s="177"/>
      <c r="E504" s="177"/>
      <c r="F504" s="177"/>
      <c r="G504" s="422" t="s">
        <v>917</v>
      </c>
      <c r="H504" s="403"/>
    </row>
    <row r="505" spans="2:8" ht="45.75" thickBot="1" x14ac:dyDescent="0.3">
      <c r="B505" s="188" t="s">
        <v>230</v>
      </c>
      <c r="C505" s="550"/>
      <c r="D505" s="551"/>
      <c r="E505" s="383"/>
      <c r="F505" s="550"/>
      <c r="G505" s="551"/>
      <c r="H505" s="403" t="s">
        <v>524</v>
      </c>
    </row>
    <row r="506" spans="2:8" ht="15.75" thickBot="1" x14ac:dyDescent="0.3">
      <c r="B506" s="187"/>
      <c r="C506" s="177"/>
      <c r="D506" s="177"/>
      <c r="E506" s="177"/>
      <c r="F506" s="177"/>
      <c r="G506" s="177"/>
      <c r="H506" s="403"/>
    </row>
    <row r="507" spans="2:8" ht="60.75" thickBot="1" x14ac:dyDescent="0.3">
      <c r="B507" s="188" t="s">
        <v>533</v>
      </c>
      <c r="C507" s="552"/>
      <c r="D507" s="553"/>
      <c r="E507" s="553"/>
      <c r="F507" s="553"/>
      <c r="G507" s="554"/>
      <c r="H507" s="403" t="s">
        <v>525</v>
      </c>
    </row>
    <row r="508" spans="2:8" ht="15.75" thickBot="1" x14ac:dyDescent="0.3">
      <c r="B508" s="404"/>
      <c r="C508" s="555"/>
      <c r="D508" s="555"/>
      <c r="E508" s="555"/>
      <c r="F508" s="555"/>
      <c r="G508" s="555"/>
      <c r="H508" s="403"/>
    </row>
    <row r="509" spans="2:8" ht="15.75" thickBot="1" x14ac:dyDescent="0.3">
      <c r="B509" s="77" t="s">
        <v>231</v>
      </c>
      <c r="C509" s="183"/>
      <c r="D509" s="145"/>
      <c r="E509" s="180"/>
      <c r="F509" s="145"/>
      <c r="G509" s="180"/>
      <c r="H509" s="193"/>
    </row>
    <row r="510" spans="2:8" ht="15.75" thickBot="1" x14ac:dyDescent="0.3">
      <c r="B510" s="190"/>
      <c r="C510" s="389"/>
      <c r="D510" s="145"/>
      <c r="E510" s="145"/>
      <c r="F510" s="145"/>
      <c r="G510" s="145"/>
    </row>
    <row r="511" spans="2:8" ht="30.75" thickBot="1" x14ac:dyDescent="0.3">
      <c r="B511" s="191" t="s">
        <v>232</v>
      </c>
      <c r="C511" s="183"/>
      <c r="D511" s="145"/>
      <c r="E511" s="180"/>
      <c r="F511" s="145"/>
      <c r="G511" s="180"/>
    </row>
    <row r="512" spans="2:8" x14ac:dyDescent="0.25">
      <c r="C512" s="181"/>
      <c r="D512" s="181"/>
      <c r="E512" s="181"/>
      <c r="F512" s="181"/>
      <c r="G512" s="181"/>
    </row>
    <row r="513" spans="2:7" x14ac:dyDescent="0.25">
      <c r="B513" s="556" t="s">
        <v>527</v>
      </c>
      <c r="C513" s="556"/>
      <c r="D513" s="556"/>
      <c r="E513" s="556"/>
      <c r="F513" s="556"/>
      <c r="G513" s="556"/>
    </row>
    <row r="514" spans="2:7" x14ac:dyDescent="0.25">
      <c r="B514" s="557" t="str">
        <f>IF(OR(C503="",C505="",F505="",C507=""),"",CONCATENATE($E$1," ",C503," ",$E$2," *",C505," *",F505,", ",$E$3," ",$C507))</f>
        <v/>
      </c>
      <c r="C514" s="557"/>
      <c r="D514" s="557"/>
      <c r="E514" s="557"/>
      <c r="F514" s="557"/>
      <c r="G514" s="557"/>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workbookViewId="0">
      <selection sqref="A1:XFD1048576"/>
    </sheetView>
  </sheetViews>
  <sheetFormatPr baseColWidth="10" defaultRowHeight="15" x14ac:dyDescent="0.25"/>
  <sheetData>
    <row r="1" spans="1:25" x14ac:dyDescent="0.25">
      <c r="A1" s="524"/>
      <c r="B1" s="524"/>
      <c r="C1" s="524"/>
      <c r="D1" s="524"/>
      <c r="E1" s="524"/>
      <c r="F1" s="524"/>
      <c r="G1" s="524"/>
      <c r="H1" s="524"/>
      <c r="I1" s="524"/>
      <c r="J1" s="524"/>
      <c r="K1" s="524"/>
      <c r="L1" s="524"/>
      <c r="M1" s="524"/>
      <c r="N1" s="524"/>
      <c r="O1" s="524"/>
      <c r="P1" s="524"/>
      <c r="Q1" s="524"/>
      <c r="R1" s="524"/>
      <c r="S1" s="524"/>
      <c r="T1" s="524"/>
      <c r="U1" s="524"/>
    </row>
    <row r="2" spans="1:25" ht="18.75" x14ac:dyDescent="0.3">
      <c r="A2" s="524"/>
      <c r="B2" s="573" t="s">
        <v>976</v>
      </c>
      <c r="C2" s="573"/>
      <c r="D2" s="573"/>
      <c r="E2" s="573"/>
      <c r="F2" s="573"/>
      <c r="G2" s="573"/>
      <c r="H2" s="573"/>
      <c r="I2" s="573"/>
      <c r="J2" s="573"/>
      <c r="K2" s="524"/>
      <c r="L2" s="574" t="s">
        <v>977</v>
      </c>
      <c r="M2" s="574"/>
      <c r="N2" s="574"/>
      <c r="O2" s="574"/>
      <c r="P2" s="574"/>
      <c r="Q2" s="574"/>
      <c r="R2" s="574"/>
      <c r="S2" s="525"/>
      <c r="T2" s="525"/>
      <c r="U2" s="525"/>
    </row>
    <row r="3" spans="1:25" x14ac:dyDescent="0.25">
      <c r="A3" s="524"/>
      <c r="B3" s="524"/>
      <c r="C3" s="524"/>
      <c r="D3" s="524"/>
      <c r="E3" s="524"/>
      <c r="F3" s="524"/>
      <c r="G3" s="524"/>
      <c r="H3" s="524"/>
      <c r="I3" s="524"/>
      <c r="J3" s="524"/>
      <c r="K3" s="524"/>
      <c r="L3" s="524"/>
      <c r="M3" s="524"/>
      <c r="N3" s="524"/>
      <c r="O3" s="524"/>
      <c r="P3" s="524"/>
      <c r="Q3" s="524"/>
      <c r="R3" s="524"/>
      <c r="S3" s="524"/>
      <c r="T3" s="524"/>
      <c r="U3" s="524"/>
      <c r="V3" s="524"/>
      <c r="W3" s="524"/>
      <c r="X3" s="524"/>
      <c r="Y3" s="524"/>
    </row>
    <row r="4" spans="1:25" x14ac:dyDescent="0.25">
      <c r="A4" s="524"/>
      <c r="B4" s="524"/>
      <c r="C4" s="524"/>
      <c r="D4" s="524"/>
      <c r="E4" s="524"/>
      <c r="F4" s="524"/>
      <c r="G4" s="524"/>
      <c r="H4" s="524"/>
      <c r="I4" s="524"/>
      <c r="J4" s="524"/>
      <c r="K4" s="524"/>
      <c r="L4" s="524"/>
      <c r="M4" s="524"/>
      <c r="N4" s="524"/>
      <c r="O4" s="524"/>
      <c r="P4" s="524"/>
      <c r="Q4" s="524"/>
      <c r="R4" s="524"/>
      <c r="S4" s="524"/>
      <c r="T4" s="524"/>
      <c r="U4" s="524"/>
      <c r="V4" s="524"/>
      <c r="W4" s="524"/>
      <c r="X4" s="524"/>
      <c r="Y4" s="524"/>
    </row>
    <row r="5" spans="1:25" x14ac:dyDescent="0.25">
      <c r="A5" s="524"/>
      <c r="B5" s="524"/>
      <c r="C5" s="524"/>
      <c r="D5" s="524"/>
      <c r="E5" s="524"/>
      <c r="F5" s="524"/>
      <c r="G5" s="524"/>
      <c r="H5" s="524"/>
      <c r="I5" s="524"/>
      <c r="J5" s="524"/>
      <c r="K5" s="524"/>
      <c r="L5" s="524"/>
      <c r="M5" s="524"/>
      <c r="N5" s="524"/>
      <c r="O5" s="524"/>
      <c r="P5" s="524"/>
      <c r="Q5" s="524"/>
      <c r="R5" s="524"/>
      <c r="S5" s="524"/>
      <c r="T5" s="524"/>
      <c r="U5" s="524"/>
      <c r="V5" s="524"/>
      <c r="W5" s="524"/>
      <c r="X5" s="524"/>
      <c r="Y5" s="524"/>
    </row>
    <row r="6" spans="1:25" x14ac:dyDescent="0.25">
      <c r="A6" s="524"/>
      <c r="B6" s="524"/>
      <c r="C6" s="524"/>
      <c r="D6" s="524"/>
      <c r="E6" s="524"/>
      <c r="F6" s="524"/>
      <c r="G6" s="524"/>
      <c r="H6" s="524"/>
      <c r="I6" s="524"/>
      <c r="J6" s="524"/>
      <c r="K6" s="524"/>
      <c r="L6" s="524"/>
      <c r="M6" s="524"/>
      <c r="N6" s="524"/>
      <c r="O6" s="524"/>
      <c r="P6" s="524"/>
      <c r="Q6" s="524"/>
      <c r="R6" s="524"/>
      <c r="S6" s="524"/>
      <c r="T6" s="524"/>
      <c r="U6" s="524"/>
      <c r="V6" s="524"/>
      <c r="W6" s="524"/>
      <c r="X6" s="524"/>
      <c r="Y6" s="524"/>
    </row>
    <row r="7" spans="1:25" x14ac:dyDescent="0.25">
      <c r="A7" s="524"/>
      <c r="B7" s="524"/>
      <c r="C7" s="524"/>
      <c r="D7" s="524"/>
      <c r="E7" s="524"/>
      <c r="F7" s="524"/>
      <c r="G7" s="524"/>
      <c r="H7" s="524"/>
      <c r="I7" s="524"/>
      <c r="J7" s="524"/>
      <c r="K7" s="524"/>
      <c r="L7" s="524"/>
      <c r="M7" s="524"/>
      <c r="N7" s="524"/>
      <c r="O7" s="524"/>
      <c r="P7" s="524"/>
      <c r="Q7" s="524"/>
      <c r="R7" s="524"/>
      <c r="S7" s="524"/>
      <c r="T7" s="524"/>
      <c r="U7" s="524"/>
      <c r="V7" s="524"/>
      <c r="W7" s="524"/>
      <c r="X7" s="524"/>
      <c r="Y7" s="524"/>
    </row>
    <row r="8" spans="1:25" x14ac:dyDescent="0.25">
      <c r="A8" s="524"/>
      <c r="B8" s="524"/>
      <c r="C8" s="524"/>
      <c r="D8" s="524"/>
      <c r="E8" s="524"/>
      <c r="F8" s="524"/>
      <c r="G8" s="524"/>
      <c r="H8" s="524"/>
      <c r="I8" s="524"/>
      <c r="J8" s="524"/>
      <c r="K8" s="524"/>
      <c r="L8" s="524"/>
      <c r="M8" s="524"/>
      <c r="N8" s="524"/>
      <c r="O8" s="524"/>
      <c r="P8" s="524"/>
      <c r="Q8" s="524"/>
      <c r="R8" s="524"/>
      <c r="S8" s="524"/>
      <c r="T8" s="524"/>
      <c r="U8" s="524"/>
      <c r="V8" s="524"/>
      <c r="W8" s="524"/>
      <c r="X8" s="524"/>
      <c r="Y8" s="524"/>
    </row>
    <row r="9" spans="1:25" x14ac:dyDescent="0.25">
      <c r="A9" s="524"/>
      <c r="B9" s="524"/>
      <c r="C9" s="524"/>
      <c r="D9" s="524"/>
      <c r="E9" s="524"/>
      <c r="F9" s="524"/>
      <c r="G9" s="524"/>
      <c r="H9" s="524"/>
      <c r="I9" s="524"/>
      <c r="J9" s="524"/>
      <c r="K9" s="524"/>
      <c r="L9" s="524"/>
      <c r="M9" s="524"/>
      <c r="N9" s="524"/>
      <c r="O9" s="524"/>
      <c r="P9" s="524"/>
      <c r="Q9" s="524"/>
      <c r="R9" s="524"/>
      <c r="S9" s="524"/>
      <c r="T9" s="524"/>
      <c r="U9" s="524"/>
      <c r="V9" s="524"/>
      <c r="W9" s="524"/>
      <c r="X9" s="524"/>
      <c r="Y9" s="524"/>
    </row>
    <row r="10" spans="1:25" x14ac:dyDescent="0.25">
      <c r="A10" s="524"/>
      <c r="B10" s="524"/>
      <c r="C10" s="524"/>
      <c r="D10" s="524"/>
      <c r="E10" s="524"/>
      <c r="F10" s="524"/>
      <c r="G10" s="524"/>
      <c r="H10" s="524"/>
      <c r="I10" s="524"/>
      <c r="J10" s="524"/>
      <c r="K10" s="524"/>
      <c r="L10" s="524"/>
      <c r="M10" s="524"/>
      <c r="N10" s="524"/>
      <c r="O10" s="524"/>
      <c r="P10" s="524"/>
      <c r="Q10" s="524"/>
      <c r="R10" s="524"/>
      <c r="S10" s="524"/>
      <c r="T10" s="524"/>
      <c r="U10" s="524"/>
      <c r="V10" s="524"/>
      <c r="W10" s="524"/>
      <c r="X10" s="524"/>
      <c r="Y10" s="524"/>
    </row>
    <row r="11" spans="1:25" x14ac:dyDescent="0.25">
      <c r="A11" s="524"/>
      <c r="B11" s="524"/>
      <c r="C11" s="524"/>
      <c r="D11" s="524"/>
      <c r="E11" s="524"/>
      <c r="F11" s="524"/>
      <c r="G11" s="524"/>
      <c r="H11" s="524"/>
      <c r="I11" s="524"/>
      <c r="J11" s="524"/>
      <c r="K11" s="524"/>
      <c r="L11" s="524"/>
      <c r="M11" s="524"/>
      <c r="N11" s="524"/>
      <c r="O11" s="524"/>
      <c r="P11" s="524"/>
      <c r="Q11" s="524"/>
      <c r="R11" s="524"/>
      <c r="S11" s="524"/>
      <c r="T11" s="524"/>
      <c r="U11" s="524"/>
      <c r="V11" s="524"/>
      <c r="W11" s="524"/>
      <c r="X11" s="524"/>
      <c r="Y11" s="524"/>
    </row>
    <row r="12" spans="1:25" x14ac:dyDescent="0.25">
      <c r="A12" s="524"/>
      <c r="B12" s="524"/>
      <c r="C12" s="524"/>
      <c r="D12" s="524"/>
      <c r="E12" s="524"/>
      <c r="F12" s="524"/>
      <c r="G12" s="524"/>
      <c r="H12" s="524"/>
      <c r="I12" s="524"/>
      <c r="J12" s="524"/>
      <c r="K12" s="524"/>
      <c r="L12" s="524"/>
      <c r="M12" s="524"/>
      <c r="N12" s="524"/>
      <c r="O12" s="524"/>
      <c r="P12" s="524"/>
      <c r="Q12" s="524"/>
      <c r="R12" s="524"/>
      <c r="S12" s="524"/>
      <c r="T12" s="524"/>
      <c r="U12" s="524"/>
      <c r="V12" s="524"/>
      <c r="W12" s="524"/>
      <c r="X12" s="524"/>
      <c r="Y12" s="524"/>
    </row>
    <row r="13" spans="1:25" x14ac:dyDescent="0.25">
      <c r="A13" s="524"/>
      <c r="B13" s="524"/>
      <c r="C13" s="524"/>
      <c r="D13" s="524"/>
      <c r="E13" s="524"/>
      <c r="F13" s="524"/>
      <c r="G13" s="524"/>
      <c r="H13" s="524"/>
      <c r="I13" s="524"/>
      <c r="J13" s="524"/>
      <c r="K13" s="524"/>
      <c r="L13" s="524"/>
      <c r="M13" s="524"/>
      <c r="N13" s="524"/>
      <c r="O13" s="524"/>
      <c r="P13" s="524"/>
      <c r="Q13" s="524"/>
      <c r="R13" s="524"/>
      <c r="S13" s="524"/>
      <c r="T13" s="524"/>
      <c r="U13" s="524"/>
      <c r="V13" s="524"/>
      <c r="W13" s="524"/>
      <c r="X13" s="524"/>
      <c r="Y13" s="524"/>
    </row>
    <row r="14" spans="1:25" x14ac:dyDescent="0.25">
      <c r="A14" s="524"/>
      <c r="B14" s="524"/>
      <c r="C14" s="524"/>
      <c r="D14" s="524"/>
      <c r="E14" s="524"/>
      <c r="F14" s="524"/>
      <c r="G14" s="524"/>
      <c r="H14" s="524"/>
      <c r="I14" s="524"/>
      <c r="J14" s="524"/>
      <c r="K14" s="524"/>
      <c r="L14" s="524"/>
      <c r="M14" s="524"/>
      <c r="N14" s="524"/>
      <c r="O14" s="524"/>
      <c r="P14" s="524"/>
      <c r="Q14" s="524"/>
      <c r="R14" s="524"/>
      <c r="S14" s="524"/>
      <c r="T14" s="524"/>
      <c r="U14" s="524"/>
      <c r="V14" s="524"/>
      <c r="W14" s="524"/>
      <c r="X14" s="524"/>
      <c r="Y14" s="524"/>
    </row>
    <row r="15" spans="1:25" x14ac:dyDescent="0.25">
      <c r="A15" s="524"/>
      <c r="B15" s="524"/>
      <c r="C15" s="524"/>
      <c r="D15" s="524"/>
      <c r="E15" s="524"/>
      <c r="F15" s="524"/>
      <c r="G15" s="524"/>
      <c r="H15" s="524"/>
      <c r="I15" s="524"/>
      <c r="J15" s="524"/>
      <c r="K15" s="524"/>
      <c r="L15" s="524"/>
      <c r="M15" s="524"/>
      <c r="N15" s="524"/>
      <c r="O15" s="524"/>
      <c r="P15" s="524"/>
      <c r="Q15" s="524"/>
      <c r="R15" s="524"/>
      <c r="S15" s="524"/>
      <c r="T15" s="524"/>
      <c r="U15" s="524"/>
      <c r="V15" s="524"/>
      <c r="W15" s="524"/>
      <c r="X15" s="524"/>
      <c r="Y15" s="524"/>
    </row>
    <row r="16" spans="1:25" x14ac:dyDescent="0.25">
      <c r="A16" s="524"/>
      <c r="B16" s="524"/>
      <c r="C16" s="524"/>
      <c r="D16" s="524"/>
      <c r="E16" s="524"/>
      <c r="F16" s="524"/>
      <c r="G16" s="524"/>
      <c r="H16" s="524"/>
      <c r="I16" s="524"/>
      <c r="J16" s="524"/>
      <c r="K16" s="524"/>
      <c r="L16" s="524"/>
      <c r="M16" s="524"/>
      <c r="N16" s="524"/>
      <c r="O16" s="524"/>
      <c r="P16" s="524"/>
      <c r="Q16" s="524"/>
      <c r="R16" s="524"/>
      <c r="S16" s="524"/>
      <c r="T16" s="524"/>
      <c r="U16" s="524"/>
      <c r="V16" s="524"/>
      <c r="W16" s="524"/>
      <c r="X16" s="524"/>
      <c r="Y16" s="524"/>
    </row>
    <row r="17" spans="1:25" x14ac:dyDescent="0.25">
      <c r="A17" s="524"/>
      <c r="B17" s="524"/>
      <c r="C17" s="524"/>
      <c r="D17" s="524"/>
      <c r="E17" s="524"/>
      <c r="F17" s="524"/>
      <c r="G17" s="524"/>
      <c r="H17" s="524"/>
      <c r="I17" s="524"/>
      <c r="J17" s="524"/>
      <c r="K17" s="524"/>
      <c r="L17" s="524"/>
      <c r="M17" s="524"/>
      <c r="N17" s="524"/>
      <c r="O17" s="524"/>
      <c r="P17" s="524"/>
      <c r="Q17" s="524"/>
      <c r="R17" s="524"/>
      <c r="S17" s="524"/>
      <c r="T17" s="524"/>
      <c r="U17" s="524"/>
      <c r="V17" s="524"/>
      <c r="W17" s="524"/>
      <c r="X17" s="524"/>
      <c r="Y17" s="524"/>
    </row>
    <row r="18" spans="1:25" x14ac:dyDescent="0.25">
      <c r="A18" s="524"/>
      <c r="B18" s="524"/>
      <c r="C18" s="524"/>
      <c r="D18" s="524"/>
      <c r="E18" s="524"/>
      <c r="F18" s="524"/>
      <c r="G18" s="524"/>
      <c r="H18" s="524"/>
      <c r="I18" s="524"/>
      <c r="J18" s="524"/>
      <c r="K18" s="524"/>
      <c r="L18" s="524"/>
      <c r="M18" s="524"/>
      <c r="N18" s="524"/>
      <c r="O18" s="524"/>
      <c r="P18" s="524"/>
      <c r="Q18" s="524"/>
      <c r="R18" s="524"/>
      <c r="S18" s="524"/>
      <c r="T18" s="524"/>
      <c r="U18" s="524"/>
      <c r="V18" s="524"/>
      <c r="W18" s="524"/>
      <c r="X18" s="524"/>
      <c r="Y18" s="524"/>
    </row>
    <row r="19" spans="1:25" x14ac:dyDescent="0.25">
      <c r="A19" s="524"/>
      <c r="B19" s="524"/>
      <c r="C19" s="524"/>
      <c r="D19" s="524"/>
      <c r="E19" s="524"/>
      <c r="F19" s="524"/>
      <c r="G19" s="524"/>
      <c r="H19" s="524"/>
      <c r="I19" s="524"/>
      <c r="J19" s="524"/>
      <c r="K19" s="524"/>
      <c r="L19" s="524"/>
      <c r="M19" s="524"/>
      <c r="N19" s="524"/>
      <c r="O19" s="524"/>
      <c r="P19" s="524"/>
      <c r="Q19" s="524"/>
      <c r="R19" s="524"/>
      <c r="S19" s="524"/>
      <c r="T19" s="524"/>
      <c r="U19" s="524"/>
      <c r="V19" s="524"/>
      <c r="W19" s="524"/>
      <c r="X19" s="524"/>
      <c r="Y19" s="524"/>
    </row>
    <row r="20" spans="1:25" x14ac:dyDescent="0.25">
      <c r="A20" s="524"/>
      <c r="B20" s="524"/>
      <c r="C20" s="524"/>
      <c r="D20" s="524"/>
      <c r="E20" s="524"/>
      <c r="F20" s="524"/>
      <c r="G20" s="524"/>
      <c r="H20" s="524"/>
      <c r="I20" s="524"/>
      <c r="J20" s="524"/>
      <c r="K20" s="524"/>
      <c r="L20" s="524"/>
      <c r="M20" s="524"/>
      <c r="N20" s="524"/>
      <c r="O20" s="524"/>
      <c r="P20" s="524"/>
      <c r="Q20" s="524"/>
      <c r="R20" s="524"/>
      <c r="S20" s="524"/>
      <c r="T20" s="524"/>
      <c r="U20" s="524"/>
      <c r="V20" s="524"/>
      <c r="W20" s="524"/>
      <c r="X20" s="524"/>
      <c r="Y20" s="524"/>
    </row>
    <row r="21" spans="1:25" x14ac:dyDescent="0.25">
      <c r="A21" s="524"/>
      <c r="B21" s="524"/>
      <c r="C21" s="524"/>
      <c r="D21" s="524"/>
      <c r="E21" s="524"/>
      <c r="F21" s="524"/>
      <c r="G21" s="524"/>
      <c r="H21" s="524"/>
      <c r="I21" s="524"/>
      <c r="J21" s="524"/>
      <c r="K21" s="524"/>
      <c r="L21" s="524"/>
      <c r="M21" s="524"/>
      <c r="N21" s="524"/>
      <c r="O21" s="524"/>
      <c r="P21" s="524"/>
      <c r="Q21" s="524"/>
      <c r="R21" s="524"/>
      <c r="S21" s="524"/>
      <c r="T21" s="524"/>
      <c r="U21" s="524"/>
      <c r="V21" s="524"/>
      <c r="W21" s="524"/>
      <c r="X21" s="524"/>
      <c r="Y21" s="524"/>
    </row>
    <row r="22" spans="1:25" x14ac:dyDescent="0.25">
      <c r="A22" s="524"/>
      <c r="B22" s="524"/>
      <c r="C22" s="524"/>
      <c r="D22" s="524"/>
      <c r="E22" s="524"/>
      <c r="F22" s="524"/>
      <c r="G22" s="524"/>
      <c r="H22" s="524"/>
      <c r="I22" s="524"/>
      <c r="J22" s="524"/>
      <c r="K22" s="524"/>
      <c r="L22" s="524"/>
      <c r="M22" s="524"/>
      <c r="N22" s="524"/>
      <c r="O22" s="524"/>
      <c r="P22" s="524"/>
      <c r="Q22" s="524"/>
      <c r="R22" s="524"/>
      <c r="S22" s="524"/>
      <c r="T22" s="524"/>
      <c r="U22" s="524"/>
      <c r="V22" s="524"/>
      <c r="W22" s="524"/>
      <c r="X22" s="524"/>
      <c r="Y22" s="524"/>
    </row>
    <row r="23" spans="1:25" x14ac:dyDescent="0.25">
      <c r="A23" s="524"/>
      <c r="B23" s="524"/>
      <c r="C23" s="524"/>
      <c r="D23" s="524"/>
      <c r="E23" s="524"/>
      <c r="F23" s="524"/>
      <c r="G23" s="524"/>
      <c r="H23" s="524"/>
      <c r="I23" s="524"/>
      <c r="J23" s="524"/>
      <c r="K23" s="524"/>
      <c r="L23" s="524"/>
      <c r="M23" s="524"/>
      <c r="N23" s="524"/>
      <c r="O23" s="524"/>
      <c r="P23" s="524"/>
      <c r="Q23" s="524"/>
      <c r="R23" s="524"/>
      <c r="S23" s="524"/>
      <c r="T23" s="524"/>
      <c r="U23" s="524"/>
      <c r="V23" s="524"/>
      <c r="W23" s="524"/>
      <c r="X23" s="524"/>
      <c r="Y23" s="524"/>
    </row>
    <row r="24" spans="1:25" x14ac:dyDescent="0.25">
      <c r="A24" s="524"/>
      <c r="B24" s="524"/>
      <c r="C24" s="524"/>
      <c r="D24" s="524"/>
      <c r="E24" s="524"/>
      <c r="F24" s="524"/>
      <c r="G24" s="524"/>
      <c r="H24" s="524"/>
      <c r="I24" s="524"/>
      <c r="J24" s="524"/>
      <c r="K24" s="524"/>
      <c r="L24" s="524"/>
      <c r="M24" s="524"/>
      <c r="N24" s="524"/>
      <c r="O24" s="524"/>
      <c r="P24" s="524"/>
      <c r="Q24" s="524"/>
      <c r="R24" s="524"/>
      <c r="S24" s="524"/>
      <c r="T24" s="524"/>
      <c r="U24" s="524"/>
      <c r="V24" s="524"/>
      <c r="W24" s="524"/>
      <c r="X24" s="524"/>
      <c r="Y24" s="524"/>
    </row>
    <row r="25" spans="1:25" x14ac:dyDescent="0.25">
      <c r="A25" s="524"/>
      <c r="B25" s="524"/>
      <c r="C25" s="524"/>
      <c r="D25" s="524"/>
      <c r="E25" s="524"/>
      <c r="F25" s="524"/>
      <c r="G25" s="524"/>
      <c r="H25" s="524"/>
      <c r="I25" s="524"/>
      <c r="J25" s="524"/>
      <c r="K25" s="524"/>
      <c r="L25" s="524"/>
      <c r="M25" s="524"/>
      <c r="N25" s="524"/>
      <c r="O25" s="524"/>
      <c r="P25" s="524"/>
      <c r="Q25" s="524"/>
      <c r="R25" s="524"/>
      <c r="S25" s="524"/>
      <c r="T25" s="524"/>
      <c r="U25" s="524"/>
      <c r="V25" s="524"/>
      <c r="W25" s="524"/>
      <c r="X25" s="524"/>
      <c r="Y25" s="524"/>
    </row>
    <row r="26" spans="1:25" x14ac:dyDescent="0.25">
      <c r="A26" s="524"/>
      <c r="B26" s="524"/>
      <c r="C26" s="524"/>
      <c r="D26" s="524"/>
      <c r="E26" s="524"/>
      <c r="F26" s="524"/>
      <c r="G26" s="524"/>
      <c r="H26" s="524"/>
      <c r="I26" s="524"/>
      <c r="J26" s="524"/>
      <c r="K26" s="524"/>
      <c r="L26" s="524"/>
      <c r="M26" s="524"/>
      <c r="N26" s="524"/>
      <c r="O26" s="524"/>
      <c r="P26" s="524"/>
      <c r="Q26" s="524"/>
      <c r="R26" s="524"/>
      <c r="S26" s="524"/>
      <c r="T26" s="524"/>
      <c r="U26" s="524"/>
      <c r="V26" s="524"/>
      <c r="W26" s="524"/>
      <c r="X26" s="524"/>
      <c r="Y26" s="524"/>
    </row>
    <row r="27" spans="1:25" x14ac:dyDescent="0.25">
      <c r="A27" s="524"/>
      <c r="B27" s="524"/>
      <c r="C27" s="524"/>
      <c r="D27" s="524"/>
      <c r="E27" s="524"/>
      <c r="F27" s="524"/>
      <c r="G27" s="524"/>
      <c r="H27" s="524"/>
      <c r="I27" s="524"/>
      <c r="J27" s="524"/>
      <c r="K27" s="524"/>
      <c r="L27" s="524"/>
      <c r="M27" s="524"/>
      <c r="N27" s="524"/>
      <c r="O27" s="524"/>
      <c r="P27" s="524"/>
      <c r="Q27" s="524"/>
      <c r="R27" s="524"/>
      <c r="S27" s="524"/>
      <c r="T27" s="524"/>
      <c r="U27" s="524"/>
      <c r="V27" s="524"/>
      <c r="W27" s="524"/>
      <c r="X27" s="524"/>
      <c r="Y27" s="524"/>
    </row>
    <row r="28" spans="1:25" x14ac:dyDescent="0.25">
      <c r="A28" s="524"/>
      <c r="B28" s="524"/>
      <c r="C28" s="524"/>
      <c r="D28" s="524"/>
      <c r="E28" s="524"/>
      <c r="F28" s="524"/>
      <c r="G28" s="524"/>
      <c r="H28" s="524"/>
      <c r="I28" s="524"/>
      <c r="J28" s="524"/>
      <c r="K28" s="524"/>
      <c r="L28" s="524"/>
      <c r="M28" s="524"/>
      <c r="N28" s="524"/>
      <c r="O28" s="524"/>
      <c r="P28" s="524"/>
      <c r="Q28" s="524"/>
      <c r="R28" s="524"/>
      <c r="S28" s="524"/>
      <c r="T28" s="524"/>
      <c r="U28" s="524"/>
      <c r="V28" s="524"/>
      <c r="W28" s="524"/>
      <c r="X28" s="524"/>
      <c r="Y28" s="524"/>
    </row>
    <row r="29" spans="1:25" x14ac:dyDescent="0.25">
      <c r="A29" s="524"/>
      <c r="B29" s="524"/>
      <c r="C29" s="524"/>
      <c r="D29" s="524"/>
      <c r="E29" s="524"/>
      <c r="F29" s="524"/>
      <c r="G29" s="524"/>
      <c r="H29" s="524"/>
      <c r="I29" s="524"/>
      <c r="J29" s="524"/>
      <c r="K29" s="524"/>
      <c r="L29" s="524"/>
      <c r="M29" s="524"/>
      <c r="N29" s="524"/>
      <c r="O29" s="524"/>
      <c r="P29" s="524"/>
      <c r="Q29" s="524"/>
      <c r="R29" s="524"/>
      <c r="S29" s="524"/>
      <c r="T29" s="524"/>
      <c r="U29" s="524"/>
      <c r="V29" s="524"/>
      <c r="W29" s="524"/>
      <c r="X29" s="524"/>
      <c r="Y29" s="524"/>
    </row>
    <row r="30" spans="1:25" x14ac:dyDescent="0.25">
      <c r="A30" s="524"/>
      <c r="B30" s="524"/>
      <c r="C30" s="524"/>
      <c r="D30" s="524"/>
      <c r="E30" s="524"/>
      <c r="F30" s="524"/>
      <c r="G30" s="524"/>
      <c r="H30" s="524"/>
      <c r="I30" s="524"/>
      <c r="J30" s="524"/>
      <c r="K30" s="524"/>
      <c r="L30" s="524"/>
      <c r="M30" s="524"/>
      <c r="N30" s="524"/>
      <c r="O30" s="524"/>
      <c r="P30" s="524"/>
      <c r="Q30" s="524"/>
      <c r="R30" s="524"/>
      <c r="S30" s="524"/>
      <c r="T30" s="524"/>
      <c r="U30" s="524"/>
      <c r="V30" s="524"/>
      <c r="W30" s="524"/>
      <c r="X30" s="524"/>
      <c r="Y30" s="524"/>
    </row>
    <row r="31" spans="1:25" x14ac:dyDescent="0.25">
      <c r="A31" s="524"/>
      <c r="B31" s="524"/>
      <c r="C31" s="524"/>
      <c r="D31" s="524"/>
      <c r="E31" s="524"/>
      <c r="F31" s="524"/>
      <c r="G31" s="524"/>
      <c r="H31" s="524"/>
      <c r="I31" s="524"/>
      <c r="J31" s="524"/>
      <c r="K31" s="524"/>
      <c r="L31" s="524"/>
      <c r="M31" s="524"/>
      <c r="N31" s="524"/>
      <c r="O31" s="524"/>
      <c r="P31" s="524"/>
      <c r="Q31" s="524"/>
      <c r="R31" s="524"/>
      <c r="S31" s="524"/>
      <c r="T31" s="524"/>
      <c r="U31" s="524"/>
      <c r="V31" s="524"/>
      <c r="W31" s="524"/>
      <c r="X31" s="524"/>
      <c r="Y31" s="524"/>
    </row>
    <row r="32" spans="1:25" x14ac:dyDescent="0.25">
      <c r="A32" s="524"/>
      <c r="B32" s="524"/>
      <c r="C32" s="524"/>
      <c r="D32" s="524"/>
      <c r="E32" s="524"/>
      <c r="F32" s="524"/>
      <c r="G32" s="524"/>
      <c r="H32" s="524"/>
      <c r="I32" s="524"/>
      <c r="J32" s="524"/>
      <c r="K32" s="524"/>
      <c r="L32" s="524"/>
      <c r="M32" s="524"/>
      <c r="N32" s="524"/>
      <c r="O32" s="524"/>
      <c r="P32" s="524"/>
      <c r="Q32" s="524"/>
      <c r="R32" s="524"/>
      <c r="S32" s="524"/>
      <c r="T32" s="524"/>
      <c r="U32" s="524"/>
      <c r="V32" s="524"/>
      <c r="W32" s="524"/>
      <c r="X32" s="524"/>
      <c r="Y32" s="524"/>
    </row>
    <row r="33" spans="1:25" x14ac:dyDescent="0.25">
      <c r="A33" s="524"/>
      <c r="B33" s="524"/>
      <c r="C33" s="524"/>
      <c r="D33" s="524"/>
      <c r="E33" s="524"/>
      <c r="F33" s="524"/>
      <c r="G33" s="524"/>
      <c r="H33" s="524"/>
      <c r="I33" s="524"/>
      <c r="J33" s="524"/>
      <c r="K33" s="524"/>
      <c r="L33" s="524"/>
      <c r="M33" s="524"/>
      <c r="N33" s="524"/>
      <c r="O33" s="524"/>
      <c r="P33" s="524"/>
      <c r="Q33" s="524"/>
      <c r="R33" s="524"/>
      <c r="S33" s="524"/>
      <c r="T33" s="524"/>
      <c r="U33" s="524"/>
      <c r="V33" s="524"/>
      <c r="W33" s="524"/>
      <c r="X33" s="524"/>
      <c r="Y33" s="524"/>
    </row>
    <row r="34" spans="1:25" x14ac:dyDescent="0.25">
      <c r="A34" s="524"/>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row>
    <row r="35" spans="1:25" x14ac:dyDescent="0.25">
      <c r="A35" s="524"/>
      <c r="B35" s="524"/>
      <c r="C35" s="524"/>
      <c r="D35" s="524"/>
      <c r="E35" s="524"/>
      <c r="F35" s="524"/>
      <c r="G35" s="524"/>
      <c r="H35" s="524"/>
      <c r="I35" s="524"/>
      <c r="J35" s="524"/>
      <c r="K35" s="524"/>
      <c r="L35" s="524"/>
      <c r="M35" s="524"/>
      <c r="N35" s="524"/>
      <c r="O35" s="524"/>
      <c r="P35" s="524"/>
      <c r="Q35" s="524"/>
      <c r="R35" s="524"/>
      <c r="S35" s="524"/>
      <c r="T35" s="524"/>
      <c r="U35" s="524"/>
      <c r="V35" s="524"/>
      <c r="W35" s="524"/>
      <c r="X35" s="524"/>
      <c r="Y35" s="524"/>
    </row>
    <row r="36" spans="1:25" x14ac:dyDescent="0.25">
      <c r="A36" s="524"/>
      <c r="B36" s="524"/>
      <c r="C36" s="524"/>
      <c r="D36" s="524"/>
      <c r="E36" s="524"/>
      <c r="F36" s="524"/>
      <c r="G36" s="524"/>
      <c r="H36" s="524"/>
      <c r="I36" s="524"/>
      <c r="J36" s="524"/>
      <c r="K36" s="524"/>
      <c r="L36" s="524"/>
      <c r="M36" s="524"/>
      <c r="N36" s="524"/>
      <c r="O36" s="524"/>
      <c r="P36" s="524"/>
      <c r="Q36" s="524"/>
      <c r="R36" s="524"/>
      <c r="S36" s="524"/>
      <c r="T36" s="524"/>
      <c r="U36" s="524"/>
      <c r="V36" s="524"/>
      <c r="W36" s="524"/>
      <c r="X36" s="524"/>
      <c r="Y36" s="524"/>
    </row>
    <row r="37" spans="1:25" x14ac:dyDescent="0.25">
      <c r="A37" s="524"/>
      <c r="B37" s="524"/>
      <c r="C37" s="524"/>
      <c r="D37" s="524"/>
      <c r="E37" s="524"/>
      <c r="F37" s="524"/>
      <c r="G37" s="524"/>
      <c r="H37" s="524"/>
      <c r="I37" s="524"/>
      <c r="J37" s="524"/>
      <c r="K37" s="524"/>
      <c r="L37" s="524"/>
      <c r="M37" s="524"/>
      <c r="N37" s="524"/>
      <c r="O37" s="524"/>
      <c r="P37" s="524"/>
      <c r="Q37" s="524"/>
      <c r="R37" s="524"/>
      <c r="S37" s="524"/>
      <c r="T37" s="524"/>
      <c r="U37" s="524"/>
      <c r="V37" s="524"/>
      <c r="W37" s="524"/>
      <c r="X37" s="524"/>
      <c r="Y37" s="524"/>
    </row>
    <row r="38" spans="1:25" x14ac:dyDescent="0.25">
      <c r="A38" s="524"/>
      <c r="B38" s="524"/>
      <c r="C38" s="524"/>
      <c r="D38" s="524"/>
      <c r="E38" s="524"/>
      <c r="F38" s="524"/>
      <c r="G38" s="524"/>
      <c r="H38" s="524"/>
      <c r="I38" s="524"/>
      <c r="J38" s="524"/>
      <c r="K38" s="524"/>
      <c r="L38" s="524"/>
      <c r="M38" s="524"/>
      <c r="N38" s="524"/>
      <c r="O38" s="524"/>
      <c r="P38" s="524"/>
      <c r="Q38" s="524"/>
      <c r="R38" s="524"/>
      <c r="S38" s="524"/>
      <c r="T38" s="524"/>
      <c r="U38" s="524"/>
      <c r="V38" s="524"/>
      <c r="W38" s="524"/>
      <c r="X38" s="524"/>
      <c r="Y38" s="524"/>
    </row>
    <row r="39" spans="1:25" x14ac:dyDescent="0.25">
      <c r="A39" s="524"/>
      <c r="B39" s="524"/>
      <c r="C39" s="524"/>
      <c r="D39" s="524"/>
      <c r="E39" s="524"/>
      <c r="F39" s="524"/>
      <c r="G39" s="524"/>
      <c r="H39" s="524"/>
      <c r="I39" s="524"/>
      <c r="J39" s="524"/>
      <c r="K39" s="524"/>
      <c r="L39" s="524"/>
      <c r="M39" s="524"/>
      <c r="N39" s="524"/>
      <c r="O39" s="524"/>
      <c r="P39" s="524"/>
      <c r="Q39" s="524"/>
      <c r="R39" s="524"/>
      <c r="S39" s="524"/>
      <c r="T39" s="524"/>
      <c r="U39" s="524"/>
      <c r="V39" s="524"/>
      <c r="W39" s="524"/>
      <c r="X39" s="524"/>
      <c r="Y39" s="524"/>
    </row>
    <row r="40" spans="1:25" x14ac:dyDescent="0.25">
      <c r="A40" s="524"/>
      <c r="B40" s="524"/>
      <c r="C40" s="524"/>
      <c r="D40" s="524"/>
      <c r="E40" s="524"/>
      <c r="F40" s="524"/>
      <c r="G40" s="524"/>
      <c r="H40" s="524"/>
      <c r="I40" s="524"/>
      <c r="J40" s="524"/>
      <c r="K40" s="524"/>
      <c r="L40" s="524"/>
      <c r="M40" s="524"/>
      <c r="N40" s="524"/>
      <c r="O40" s="524"/>
      <c r="P40" s="524"/>
      <c r="Q40" s="524"/>
      <c r="R40" s="524"/>
      <c r="S40" s="524"/>
      <c r="T40" s="524"/>
      <c r="U40" s="524"/>
      <c r="V40" s="524"/>
      <c r="W40" s="524"/>
      <c r="X40" s="524"/>
      <c r="Y40" s="524"/>
    </row>
    <row r="41" spans="1:25" x14ac:dyDescent="0.25">
      <c r="A41" s="524"/>
      <c r="B41" s="524"/>
      <c r="C41" s="524"/>
      <c r="D41" s="524"/>
      <c r="E41" s="524"/>
      <c r="F41" s="524"/>
      <c r="G41" s="524"/>
      <c r="H41" s="524"/>
      <c r="I41" s="524"/>
      <c r="J41" s="524"/>
      <c r="K41" s="524"/>
      <c r="L41" s="524"/>
      <c r="M41" s="524"/>
      <c r="N41" s="524"/>
      <c r="O41" s="524"/>
      <c r="P41" s="524"/>
      <c r="Q41" s="524"/>
      <c r="R41" s="524"/>
      <c r="S41" s="524"/>
      <c r="T41" s="524"/>
      <c r="U41" s="524"/>
      <c r="V41" s="524"/>
      <c r="W41" s="524"/>
      <c r="X41" s="524"/>
      <c r="Y41" s="524"/>
    </row>
    <row r="42" spans="1:25" x14ac:dyDescent="0.25">
      <c r="A42" s="524"/>
      <c r="B42" s="524"/>
      <c r="C42" s="524"/>
      <c r="D42" s="524"/>
      <c r="E42" s="524"/>
      <c r="F42" s="524"/>
      <c r="G42" s="524"/>
      <c r="H42" s="524"/>
      <c r="I42" s="524"/>
      <c r="J42" s="524"/>
      <c r="K42" s="524"/>
      <c r="L42" s="524"/>
      <c r="M42" s="524"/>
      <c r="N42" s="524"/>
      <c r="O42" s="524"/>
      <c r="P42" s="524"/>
      <c r="Q42" s="524"/>
      <c r="R42" s="524"/>
      <c r="S42" s="524"/>
      <c r="T42" s="524"/>
      <c r="U42" s="524"/>
      <c r="V42" s="524"/>
      <c r="W42" s="524"/>
      <c r="X42" s="524"/>
      <c r="Y42" s="524"/>
    </row>
    <row r="43" spans="1:25" x14ac:dyDescent="0.25">
      <c r="A43" s="524"/>
      <c r="B43" s="524"/>
      <c r="C43" s="524"/>
      <c r="D43" s="524"/>
      <c r="E43" s="524"/>
      <c r="F43" s="524"/>
      <c r="G43" s="524"/>
      <c r="H43" s="524"/>
      <c r="I43" s="524"/>
      <c r="J43" s="524"/>
      <c r="K43" s="524"/>
      <c r="L43" s="524"/>
      <c r="M43" s="524"/>
      <c r="N43" s="524"/>
      <c r="O43" s="524"/>
      <c r="P43" s="524"/>
      <c r="Q43" s="524"/>
      <c r="R43" s="524"/>
      <c r="S43" s="524"/>
      <c r="T43" s="524"/>
      <c r="U43" s="524"/>
      <c r="V43" s="524"/>
      <c r="W43" s="524"/>
      <c r="X43" s="524"/>
      <c r="Y43" s="524"/>
    </row>
    <row r="44" spans="1:25" x14ac:dyDescent="0.25">
      <c r="A44" s="524"/>
      <c r="B44" s="524"/>
      <c r="C44" s="524"/>
      <c r="D44" s="524"/>
      <c r="E44" s="524"/>
      <c r="F44" s="524"/>
      <c r="G44" s="524"/>
      <c r="H44" s="524"/>
      <c r="I44" s="524"/>
      <c r="J44" s="524"/>
      <c r="K44" s="524"/>
      <c r="L44" s="524"/>
      <c r="M44" s="524"/>
      <c r="N44" s="524"/>
      <c r="O44" s="524"/>
      <c r="P44" s="524"/>
      <c r="Q44" s="524"/>
      <c r="R44" s="524"/>
      <c r="S44" s="524"/>
      <c r="T44" s="524"/>
      <c r="U44" s="524"/>
      <c r="V44" s="524"/>
      <c r="W44" s="524"/>
      <c r="X44" s="524"/>
      <c r="Y44" s="524"/>
    </row>
    <row r="45" spans="1:25" x14ac:dyDescent="0.25">
      <c r="A45" s="524"/>
      <c r="B45" s="524"/>
      <c r="C45" s="524"/>
      <c r="D45" s="524"/>
      <c r="E45" s="524"/>
      <c r="F45" s="524"/>
      <c r="G45" s="524"/>
      <c r="H45" s="524"/>
      <c r="I45" s="524"/>
      <c r="J45" s="524"/>
      <c r="K45" s="524"/>
      <c r="L45" s="524"/>
      <c r="M45" s="524"/>
      <c r="N45" s="524"/>
      <c r="O45" s="524"/>
      <c r="P45" s="524"/>
      <c r="Q45" s="524"/>
      <c r="R45" s="524"/>
      <c r="S45" s="524"/>
      <c r="T45" s="524"/>
      <c r="U45" s="524"/>
      <c r="V45" s="524"/>
      <c r="W45" s="524"/>
      <c r="X45" s="524"/>
      <c r="Y45" s="524"/>
    </row>
    <row r="46" spans="1:25" x14ac:dyDescent="0.25">
      <c r="A46" s="524"/>
      <c r="B46" s="524"/>
      <c r="C46" s="524"/>
      <c r="D46" s="524"/>
      <c r="E46" s="524"/>
      <c r="F46" s="524"/>
      <c r="G46" s="524"/>
      <c r="H46" s="524"/>
      <c r="I46" s="524"/>
      <c r="J46" s="524"/>
      <c r="K46" s="524"/>
      <c r="L46" s="524"/>
      <c r="M46" s="524"/>
      <c r="N46" s="524"/>
      <c r="O46" s="524"/>
      <c r="P46" s="524"/>
      <c r="Q46" s="524"/>
      <c r="R46" s="524"/>
      <c r="S46" s="524"/>
      <c r="T46" s="524"/>
      <c r="U46" s="524"/>
      <c r="V46" s="524"/>
      <c r="W46" s="524"/>
      <c r="X46" s="524"/>
      <c r="Y46" s="524"/>
    </row>
    <row r="47" spans="1:25" x14ac:dyDescent="0.25">
      <c r="A47" s="524"/>
      <c r="B47" s="524"/>
      <c r="C47" s="524"/>
      <c r="D47" s="524"/>
      <c r="E47" s="524"/>
      <c r="F47" s="524"/>
      <c r="G47" s="524"/>
      <c r="H47" s="524"/>
      <c r="I47" s="524"/>
      <c r="J47" s="524"/>
      <c r="K47" s="524"/>
      <c r="L47" s="524"/>
      <c r="M47" s="524"/>
      <c r="N47" s="524"/>
      <c r="O47" s="524"/>
    </row>
    <row r="48" spans="1:25" x14ac:dyDescent="0.25">
      <c r="A48" s="524"/>
      <c r="B48" s="524"/>
      <c r="C48" s="524"/>
      <c r="D48" s="524"/>
      <c r="E48" s="524"/>
      <c r="F48" s="524"/>
      <c r="G48" s="524"/>
      <c r="H48" s="524"/>
      <c r="I48" s="524"/>
      <c r="J48" s="524"/>
      <c r="K48" s="524"/>
      <c r="L48" s="524"/>
      <c r="M48" s="524"/>
      <c r="N48" s="524"/>
      <c r="O48" s="524"/>
    </row>
    <row r="49" spans="1:15" x14ac:dyDescent="0.25">
      <c r="A49" s="524"/>
      <c r="B49" s="524"/>
      <c r="C49" s="524"/>
      <c r="D49" s="524"/>
      <c r="E49" s="524"/>
      <c r="F49" s="524"/>
      <c r="G49" s="524"/>
      <c r="H49" s="524"/>
      <c r="I49" s="524"/>
      <c r="J49" s="524"/>
      <c r="K49" s="524"/>
      <c r="L49" s="524"/>
      <c r="M49" s="524"/>
      <c r="N49" s="524"/>
      <c r="O49" s="524"/>
    </row>
    <row r="50" spans="1:15" x14ac:dyDescent="0.25">
      <c r="A50" s="524"/>
      <c r="B50" s="524"/>
      <c r="C50" s="524"/>
      <c r="D50" s="524"/>
      <c r="E50" s="524"/>
      <c r="F50" s="524"/>
      <c r="G50" s="524"/>
      <c r="H50" s="524"/>
      <c r="I50" s="524"/>
      <c r="J50" s="524"/>
      <c r="K50" s="524"/>
      <c r="L50" s="524"/>
      <c r="M50" s="524"/>
      <c r="N50" s="524"/>
      <c r="O50" s="524"/>
    </row>
    <row r="51" spans="1:15" x14ac:dyDescent="0.25">
      <c r="A51" s="524"/>
      <c r="B51" s="524"/>
      <c r="C51" s="524"/>
      <c r="D51" s="524"/>
      <c r="E51" s="524"/>
      <c r="F51" s="524"/>
      <c r="G51" s="524"/>
      <c r="H51" s="524"/>
      <c r="I51" s="524"/>
      <c r="J51" s="524"/>
      <c r="K51" s="524"/>
      <c r="L51" s="524"/>
      <c r="M51" s="524"/>
      <c r="N51" s="524"/>
      <c r="O51" s="524"/>
    </row>
    <row r="52" spans="1:15" x14ac:dyDescent="0.25">
      <c r="A52" s="524"/>
      <c r="B52" s="524"/>
      <c r="C52" s="524"/>
      <c r="D52" s="524"/>
      <c r="E52" s="524"/>
      <c r="F52" s="524"/>
      <c r="G52" s="524"/>
      <c r="H52" s="524"/>
      <c r="I52" s="524"/>
      <c r="J52" s="524"/>
      <c r="K52" s="524"/>
      <c r="L52" s="524"/>
      <c r="M52" s="524"/>
      <c r="N52" s="524"/>
      <c r="O52" s="524"/>
    </row>
    <row r="53" spans="1:15" x14ac:dyDescent="0.25">
      <c r="A53" s="524"/>
      <c r="B53" s="524"/>
      <c r="C53" s="524"/>
      <c r="D53" s="524"/>
      <c r="E53" s="524"/>
      <c r="F53" s="524"/>
      <c r="G53" s="524"/>
      <c r="H53" s="524"/>
      <c r="I53" s="524"/>
      <c r="J53" s="524"/>
      <c r="K53" s="524"/>
      <c r="L53" s="524"/>
      <c r="M53" s="524"/>
      <c r="N53" s="524"/>
      <c r="O53" s="524"/>
    </row>
    <row r="54" spans="1:15" x14ac:dyDescent="0.25">
      <c r="A54" s="524"/>
      <c r="B54" s="524"/>
      <c r="C54" s="524"/>
      <c r="D54" s="524"/>
      <c r="E54" s="524"/>
      <c r="F54" s="524"/>
      <c r="G54" s="524"/>
      <c r="H54" s="524"/>
      <c r="I54" s="524"/>
      <c r="J54" s="524"/>
      <c r="K54" s="524"/>
      <c r="L54" s="524"/>
      <c r="M54" s="524"/>
      <c r="N54" s="524"/>
      <c r="O54" s="524"/>
    </row>
    <row r="55" spans="1:15" x14ac:dyDescent="0.25">
      <c r="A55" s="524"/>
      <c r="B55" s="524"/>
      <c r="C55" s="524"/>
      <c r="D55" s="524"/>
      <c r="E55" s="524"/>
      <c r="F55" s="524"/>
      <c r="G55" s="524"/>
      <c r="H55" s="524"/>
      <c r="I55" s="524"/>
      <c r="J55" s="524"/>
      <c r="K55" s="524"/>
      <c r="L55" s="524"/>
      <c r="M55" s="524"/>
      <c r="N55" s="524"/>
      <c r="O55" s="524"/>
    </row>
    <row r="56" spans="1:15" x14ac:dyDescent="0.25">
      <c r="A56" s="524"/>
      <c r="B56" s="524"/>
      <c r="C56" s="524"/>
      <c r="D56" s="524"/>
      <c r="E56" s="524"/>
      <c r="F56" s="524"/>
      <c r="G56" s="524"/>
      <c r="H56" s="524"/>
      <c r="I56" s="524"/>
      <c r="J56" s="524"/>
      <c r="K56" s="524"/>
      <c r="L56" s="524"/>
      <c r="M56" s="524"/>
      <c r="N56" s="524"/>
      <c r="O56" s="524"/>
    </row>
    <row r="57" spans="1:15" x14ac:dyDescent="0.25">
      <c r="A57" s="524"/>
      <c r="B57" s="524"/>
      <c r="C57" s="524"/>
      <c r="D57" s="524"/>
      <c r="E57" s="524"/>
      <c r="F57" s="524"/>
      <c r="G57" s="524"/>
      <c r="H57" s="524"/>
      <c r="I57" s="524"/>
      <c r="J57" s="524"/>
      <c r="K57" s="524"/>
      <c r="L57" s="524"/>
      <c r="M57" s="524"/>
      <c r="N57" s="524"/>
      <c r="O57" s="524"/>
    </row>
    <row r="58" spans="1:15" x14ac:dyDescent="0.25">
      <c r="A58" s="524"/>
      <c r="B58" s="524"/>
      <c r="C58" s="524"/>
      <c r="D58" s="524"/>
      <c r="E58" s="524"/>
      <c r="F58" s="524"/>
      <c r="G58" s="524"/>
      <c r="H58" s="524"/>
      <c r="I58" s="524"/>
      <c r="J58" s="524"/>
      <c r="K58" s="524"/>
      <c r="L58" s="524"/>
      <c r="M58" s="524"/>
      <c r="N58" s="524"/>
      <c r="O58" s="524"/>
    </row>
    <row r="59" spans="1:15" x14ac:dyDescent="0.25">
      <c r="A59" s="524"/>
      <c r="B59" s="524"/>
      <c r="C59" s="524"/>
      <c r="D59" s="524"/>
      <c r="E59" s="524"/>
      <c r="F59" s="524"/>
      <c r="G59" s="524"/>
      <c r="H59" s="524"/>
      <c r="I59" s="524"/>
      <c r="J59" s="524"/>
      <c r="K59" s="524"/>
      <c r="L59" s="524"/>
      <c r="M59" s="524"/>
      <c r="N59" s="524"/>
      <c r="O59" s="524"/>
    </row>
    <row r="60" spans="1:15" x14ac:dyDescent="0.25">
      <c r="A60" s="524"/>
      <c r="B60" s="524"/>
      <c r="C60" s="524"/>
      <c r="D60" s="524"/>
      <c r="E60" s="524"/>
      <c r="F60" s="524"/>
      <c r="G60" s="524"/>
      <c r="H60" s="524"/>
      <c r="I60" s="524"/>
      <c r="J60" s="524"/>
      <c r="K60" s="524"/>
      <c r="L60" s="524"/>
      <c r="M60" s="524"/>
      <c r="N60" s="524"/>
      <c r="O60" s="524"/>
    </row>
    <row r="61" spans="1:15" x14ac:dyDescent="0.25">
      <c r="A61" s="524"/>
      <c r="B61" s="524"/>
      <c r="C61" s="524"/>
      <c r="D61" s="524"/>
      <c r="E61" s="524"/>
      <c r="F61" s="524"/>
      <c r="G61" s="524"/>
      <c r="H61" s="524"/>
      <c r="I61" s="524"/>
      <c r="J61" s="524"/>
      <c r="K61" s="524"/>
      <c r="L61" s="524"/>
      <c r="M61" s="524"/>
      <c r="N61" s="524"/>
      <c r="O61" s="524"/>
    </row>
    <row r="62" spans="1:15" x14ac:dyDescent="0.25">
      <c r="A62" s="524"/>
      <c r="B62" s="524"/>
      <c r="C62" s="524"/>
      <c r="D62" s="524"/>
      <c r="E62" s="524"/>
      <c r="F62" s="524"/>
      <c r="G62" s="524"/>
      <c r="H62" s="524"/>
      <c r="I62" s="524"/>
      <c r="J62" s="524"/>
      <c r="K62" s="524"/>
      <c r="L62" s="524"/>
      <c r="M62" s="524"/>
      <c r="N62" s="524"/>
      <c r="O62" s="524"/>
    </row>
    <row r="63" spans="1:15" x14ac:dyDescent="0.25">
      <c r="A63" s="524"/>
      <c r="B63" s="524"/>
      <c r="C63" s="524"/>
      <c r="D63" s="524"/>
      <c r="E63" s="524"/>
      <c r="F63" s="524"/>
      <c r="G63" s="524"/>
      <c r="H63" s="524"/>
      <c r="I63" s="524"/>
      <c r="J63" s="524"/>
      <c r="K63" s="524"/>
      <c r="L63" s="524"/>
      <c r="M63" s="524"/>
      <c r="N63" s="524"/>
      <c r="O63" s="524"/>
    </row>
    <row r="64" spans="1:15" x14ac:dyDescent="0.25">
      <c r="A64" s="524"/>
      <c r="B64" s="524"/>
      <c r="C64" s="524"/>
      <c r="D64" s="524"/>
      <c r="E64" s="524"/>
      <c r="F64" s="524"/>
      <c r="G64" s="524"/>
      <c r="H64" s="524"/>
      <c r="I64" s="524"/>
      <c r="J64" s="524"/>
      <c r="K64" s="524"/>
      <c r="L64" s="524"/>
      <c r="M64" s="524"/>
      <c r="N64" s="524"/>
      <c r="O64" s="524"/>
    </row>
    <row r="65" spans="1:15" x14ac:dyDescent="0.25">
      <c r="A65" s="524"/>
      <c r="B65" s="524"/>
      <c r="C65" s="524"/>
      <c r="D65" s="524"/>
      <c r="E65" s="524"/>
      <c r="F65" s="524"/>
      <c r="G65" s="524"/>
      <c r="H65" s="524"/>
      <c r="I65" s="524"/>
      <c r="J65" s="524"/>
      <c r="K65" s="524"/>
      <c r="L65" s="524"/>
      <c r="M65" s="524"/>
      <c r="N65" s="524"/>
      <c r="O65" s="524"/>
    </row>
    <row r="66" spans="1:15" x14ac:dyDescent="0.25">
      <c r="A66" s="524"/>
      <c r="B66" s="524"/>
      <c r="C66" s="524"/>
      <c r="D66" s="524"/>
      <c r="E66" s="524"/>
      <c r="F66" s="524"/>
      <c r="G66" s="524"/>
      <c r="H66" s="524"/>
      <c r="I66" s="524"/>
      <c r="J66" s="524"/>
      <c r="K66" s="524"/>
      <c r="L66" s="524"/>
      <c r="M66" s="524"/>
      <c r="N66" s="524"/>
      <c r="O66" s="524"/>
    </row>
    <row r="67" spans="1:15" x14ac:dyDescent="0.25">
      <c r="A67" s="524"/>
      <c r="B67" s="524"/>
      <c r="C67" s="524"/>
      <c r="D67" s="524"/>
      <c r="E67" s="524"/>
      <c r="F67" s="524"/>
      <c r="G67" s="524"/>
      <c r="H67" s="524"/>
      <c r="I67" s="524"/>
      <c r="J67" s="524"/>
      <c r="K67" s="524"/>
      <c r="L67" s="524"/>
      <c r="M67" s="524"/>
      <c r="N67" s="524"/>
      <c r="O67" s="524"/>
    </row>
    <row r="68" spans="1:15" x14ac:dyDescent="0.25">
      <c r="A68" s="524"/>
      <c r="B68" s="524"/>
      <c r="C68" s="524"/>
      <c r="D68" s="524"/>
      <c r="E68" s="524"/>
      <c r="F68" s="524"/>
      <c r="G68" s="524"/>
      <c r="H68" s="524"/>
      <c r="I68" s="524"/>
      <c r="J68" s="524"/>
      <c r="K68" s="524"/>
      <c r="L68" s="524"/>
      <c r="M68" s="524"/>
      <c r="N68" s="524"/>
      <c r="O68" s="524"/>
    </row>
    <row r="69" spans="1:15" x14ac:dyDescent="0.25">
      <c r="A69" s="524"/>
      <c r="B69" s="524"/>
      <c r="C69" s="524"/>
      <c r="D69" s="524"/>
      <c r="E69" s="524"/>
      <c r="F69" s="524"/>
      <c r="G69" s="524"/>
      <c r="H69" s="524"/>
      <c r="I69" s="524"/>
      <c r="J69" s="524"/>
      <c r="K69" s="524"/>
      <c r="L69" s="524"/>
      <c r="M69" s="524"/>
      <c r="N69" s="524"/>
      <c r="O69" s="524"/>
    </row>
    <row r="70" spans="1:15" x14ac:dyDescent="0.25">
      <c r="A70" s="524"/>
      <c r="B70" s="524"/>
      <c r="C70" s="524"/>
      <c r="D70" s="524"/>
      <c r="E70" s="524"/>
      <c r="F70" s="524"/>
      <c r="G70" s="524"/>
      <c r="H70" s="524"/>
      <c r="I70" s="524"/>
      <c r="J70" s="524"/>
      <c r="K70" s="524"/>
      <c r="L70" s="524"/>
      <c r="M70" s="524"/>
      <c r="N70" s="524"/>
      <c r="O70" s="524"/>
    </row>
    <row r="71" spans="1:15" x14ac:dyDescent="0.25">
      <c r="A71" s="524"/>
      <c r="B71" s="524"/>
      <c r="C71" s="524"/>
      <c r="D71" s="524"/>
      <c r="E71" s="524"/>
      <c r="F71" s="524"/>
      <c r="G71" s="524"/>
      <c r="H71" s="524"/>
      <c r="I71" s="524"/>
      <c r="J71" s="524"/>
      <c r="K71" s="524"/>
      <c r="L71" s="524"/>
      <c r="M71" s="524"/>
      <c r="N71" s="524"/>
      <c r="O71" s="524"/>
    </row>
    <row r="72" spans="1:15" x14ac:dyDescent="0.25">
      <c r="A72" s="524"/>
      <c r="B72" s="524"/>
      <c r="C72" s="524"/>
      <c r="D72" s="524"/>
      <c r="E72" s="524"/>
      <c r="F72" s="524"/>
      <c r="G72" s="524"/>
      <c r="H72" s="524"/>
      <c r="I72" s="524"/>
      <c r="J72" s="524"/>
      <c r="K72" s="524"/>
      <c r="L72" s="524"/>
      <c r="M72" s="524"/>
      <c r="N72" s="524"/>
      <c r="O72" s="524"/>
    </row>
    <row r="73" spans="1:15" x14ac:dyDescent="0.25">
      <c r="A73" s="524"/>
      <c r="B73" s="524"/>
      <c r="C73" s="524"/>
      <c r="D73" s="524"/>
      <c r="E73" s="524"/>
      <c r="F73" s="524"/>
      <c r="G73" s="524"/>
      <c r="H73" s="524"/>
      <c r="I73" s="524"/>
      <c r="J73" s="524"/>
      <c r="K73" s="524"/>
      <c r="L73" s="524"/>
      <c r="M73" s="524"/>
      <c r="N73" s="524"/>
      <c r="O73" s="524"/>
    </row>
    <row r="74" spans="1:15" x14ac:dyDescent="0.25">
      <c r="A74" s="524"/>
      <c r="B74" s="524"/>
      <c r="C74" s="524"/>
      <c r="D74" s="524"/>
      <c r="E74" s="524"/>
      <c r="F74" s="524"/>
      <c r="G74" s="524"/>
      <c r="H74" s="524"/>
      <c r="I74" s="524"/>
      <c r="J74" s="524"/>
      <c r="K74" s="524"/>
      <c r="L74" s="524"/>
      <c r="M74" s="524"/>
      <c r="N74" s="524"/>
      <c r="O74" s="524"/>
    </row>
    <row r="75" spans="1:15" x14ac:dyDescent="0.25">
      <c r="A75" s="524"/>
      <c r="B75" s="524"/>
      <c r="C75" s="524"/>
      <c r="D75" s="524"/>
      <c r="E75" s="524"/>
      <c r="F75" s="524"/>
      <c r="G75" s="524"/>
      <c r="H75" s="524"/>
      <c r="I75" s="524"/>
      <c r="J75" s="524"/>
      <c r="K75" s="524"/>
      <c r="L75" s="524"/>
      <c r="M75" s="524"/>
      <c r="N75" s="524"/>
      <c r="O75" s="524"/>
    </row>
    <row r="76" spans="1:15" x14ac:dyDescent="0.25">
      <c r="A76" s="524"/>
      <c r="B76" s="524"/>
      <c r="C76" s="524"/>
      <c r="D76" s="524"/>
      <c r="E76" s="524"/>
      <c r="F76" s="524"/>
      <c r="G76" s="524"/>
      <c r="H76" s="524"/>
      <c r="I76" s="524"/>
      <c r="J76" s="524"/>
      <c r="K76" s="524"/>
      <c r="L76" s="524"/>
      <c r="M76" s="524"/>
      <c r="N76" s="524"/>
      <c r="O76" s="524"/>
    </row>
    <row r="77" spans="1:15" x14ac:dyDescent="0.25">
      <c r="A77" s="524"/>
      <c r="B77" s="524"/>
      <c r="C77" s="524"/>
      <c r="D77" s="524"/>
      <c r="E77" s="524"/>
      <c r="F77" s="524"/>
      <c r="G77" s="524"/>
      <c r="H77" s="524"/>
      <c r="I77" s="524"/>
      <c r="J77" s="524"/>
      <c r="K77" s="524"/>
      <c r="L77" s="524"/>
      <c r="M77" s="524"/>
      <c r="N77" s="524"/>
      <c r="O77" s="524"/>
    </row>
    <row r="78" spans="1:15" x14ac:dyDescent="0.25">
      <c r="A78" s="524"/>
      <c r="B78" s="524"/>
      <c r="C78" s="524"/>
      <c r="D78" s="524"/>
      <c r="E78" s="524"/>
      <c r="F78" s="524"/>
      <c r="G78" s="524"/>
      <c r="H78" s="524"/>
      <c r="I78" s="524"/>
      <c r="J78" s="524"/>
      <c r="K78" s="524"/>
      <c r="L78" s="524"/>
      <c r="M78" s="524"/>
      <c r="N78" s="524"/>
      <c r="O78" s="524"/>
    </row>
    <row r="79" spans="1:15" x14ac:dyDescent="0.25">
      <c r="A79" s="524"/>
      <c r="B79" s="524"/>
      <c r="C79" s="524"/>
      <c r="D79" s="524"/>
      <c r="E79" s="524"/>
      <c r="F79" s="524"/>
      <c r="G79" s="524"/>
      <c r="H79" s="524"/>
      <c r="I79" s="524"/>
      <c r="J79" s="524"/>
      <c r="K79" s="524"/>
      <c r="L79" s="524"/>
      <c r="M79" s="524"/>
      <c r="N79" s="524"/>
      <c r="O79" s="524"/>
    </row>
    <row r="80" spans="1:15" x14ac:dyDescent="0.25">
      <c r="A80" s="524"/>
      <c r="B80" s="524"/>
      <c r="C80" s="524"/>
      <c r="D80" s="524"/>
      <c r="E80" s="524"/>
      <c r="F80" s="524"/>
      <c r="G80" s="524"/>
      <c r="H80" s="524"/>
      <c r="I80" s="524"/>
      <c r="J80" s="524"/>
      <c r="K80" s="524"/>
      <c r="L80" s="524"/>
      <c r="M80" s="524"/>
      <c r="N80" s="524"/>
      <c r="O80" s="524"/>
    </row>
    <row r="81" spans="1:15" x14ac:dyDescent="0.25">
      <c r="A81" s="524"/>
      <c r="B81" s="524"/>
      <c r="C81" s="524"/>
      <c r="D81" s="524"/>
      <c r="E81" s="524"/>
      <c r="F81" s="524"/>
      <c r="G81" s="524"/>
      <c r="H81" s="524"/>
      <c r="I81" s="524"/>
      <c r="J81" s="524"/>
      <c r="K81" s="524"/>
      <c r="L81" s="524"/>
      <c r="M81" s="524"/>
      <c r="N81" s="524"/>
      <c r="O81" s="524"/>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60" zoomScaleNormal="60" zoomScaleSheetLayoutView="40" workbookViewId="0">
      <selection activeCell="AW51" sqref="AW51:BB56"/>
    </sheetView>
  </sheetViews>
  <sheetFormatPr baseColWidth="10" defaultColWidth="11.42578125" defaultRowHeight="15" x14ac:dyDescent="0.25"/>
  <cols>
    <col min="1" max="1" width="15.85546875" style="120" customWidth="1"/>
    <col min="2" max="2" width="20.140625" style="120" customWidth="1"/>
    <col min="3" max="3" width="18.7109375" style="120" customWidth="1"/>
    <col min="4" max="5" width="9.140625" style="120" customWidth="1"/>
    <col min="6" max="6" width="9.140625" style="120" bestFit="1" customWidth="1"/>
    <col min="7" max="7" width="23.42578125" style="120" customWidth="1"/>
    <col min="8" max="8" width="18" style="120" hidden="1" customWidth="1"/>
    <col min="9" max="9" width="55.5703125" style="120" customWidth="1"/>
    <col min="10" max="10" width="7.140625" style="120" bestFit="1" customWidth="1"/>
    <col min="11" max="11" width="50.5703125" style="120" customWidth="1"/>
    <col min="12" max="13" width="23.85546875" style="120" hidden="1" customWidth="1"/>
    <col min="14" max="14" width="27" style="120" customWidth="1"/>
    <col min="15" max="15" width="9.42578125" style="120" customWidth="1"/>
    <col min="16" max="16" width="12.7109375" style="123" customWidth="1"/>
    <col min="17" max="17" width="8" style="123" customWidth="1"/>
    <col min="18" max="18" width="14.140625" style="120" customWidth="1"/>
    <col min="19" max="19" width="7.28515625" style="120" customWidth="1"/>
    <col min="20" max="20" width="14.85546875" style="120" customWidth="1"/>
    <col min="21" max="21" width="6.42578125" style="120" bestFit="1" customWidth="1"/>
    <col min="22" max="22" width="13.5703125" style="123" customWidth="1"/>
    <col min="23" max="23" width="6.42578125" style="123" bestFit="1" customWidth="1"/>
    <col min="24" max="24" width="12.28515625" style="120" hidden="1" customWidth="1"/>
    <col min="25" max="25" width="19.28515625" style="124" customWidth="1"/>
    <col min="26" max="26" width="4.85546875" style="120" bestFit="1" customWidth="1"/>
    <col min="27" max="27" width="92.85546875" style="120" customWidth="1"/>
    <col min="28" max="28" width="6.140625" style="120" bestFit="1" customWidth="1"/>
    <col min="29" max="29" width="36.7109375" style="120" customWidth="1"/>
    <col min="30" max="30" width="4.28515625" style="120" bestFit="1" customWidth="1"/>
    <col min="31" max="31" width="7.140625" style="123" customWidth="1"/>
    <col min="32" max="32" width="9.5703125" style="123" customWidth="1"/>
    <col min="33" max="33" width="7.140625" style="123" customWidth="1"/>
    <col min="34" max="34" width="9.5703125" style="123" customWidth="1"/>
    <col min="35" max="35" width="8.28515625" style="123" customWidth="1"/>
    <col min="36" max="36" width="14.140625" style="123" customWidth="1"/>
    <col min="37" max="37" width="12.28515625" style="123" customWidth="1"/>
    <col min="38" max="38" width="4.28515625" style="120" customWidth="1"/>
    <col min="39" max="40" width="4.28515625" style="120" bestFit="1" customWidth="1"/>
    <col min="41" max="41" width="16" style="120" bestFit="1" customWidth="1"/>
    <col min="42" max="42" width="9" style="120" customWidth="1"/>
    <col min="43" max="43" width="11.28515625" style="120" customWidth="1"/>
    <col min="44" max="44" width="12.5703125" style="120" bestFit="1" customWidth="1"/>
    <col min="45" max="45" width="8.7109375" style="120" customWidth="1"/>
    <col min="46" max="46" width="13.5703125" style="120" customWidth="1"/>
    <col min="47" max="47" width="18" style="120" customWidth="1"/>
    <col min="48" max="48" width="18.140625" style="120" bestFit="1" customWidth="1"/>
    <col min="49" max="49" width="19.5703125" style="120" customWidth="1"/>
    <col min="50" max="50" width="35" style="120" customWidth="1"/>
    <col min="51" max="51" width="52.140625" style="120" customWidth="1"/>
    <col min="52" max="52" width="22.42578125" style="120" customWidth="1"/>
    <col min="53" max="53" width="26.28515625" style="120" customWidth="1"/>
    <col min="54" max="54" width="30.140625" style="120" customWidth="1"/>
    <col min="55" max="55" width="35" style="120" customWidth="1"/>
    <col min="56" max="56" width="17" style="120" customWidth="1"/>
    <col min="57" max="60" width="9.7109375" style="120" customWidth="1"/>
    <col min="61" max="61" width="33.140625" style="120" customWidth="1"/>
    <col min="62" max="62" width="29.42578125" style="120" customWidth="1"/>
    <col min="63" max="63" width="17.85546875" style="120" customWidth="1"/>
    <col min="64" max="64" width="34.42578125" style="120" customWidth="1"/>
    <col min="65" max="65" width="27.7109375" style="120" customWidth="1"/>
    <col min="66" max="66" width="11.42578125" style="120"/>
    <col min="67" max="67" width="12.85546875" style="120" customWidth="1"/>
    <col min="68" max="16384" width="11.42578125" style="120"/>
  </cols>
  <sheetData>
    <row r="1" spans="1:68" ht="15.75" x14ac:dyDescent="0.25">
      <c r="A1" s="714" t="s">
        <v>528</v>
      </c>
      <c r="B1" s="714"/>
      <c r="C1" s="714"/>
      <c r="D1" s="714"/>
      <c r="E1" s="715"/>
      <c r="F1" s="714"/>
      <c r="G1" s="714"/>
      <c r="I1" s="713"/>
      <c r="J1" s="121"/>
      <c r="K1" s="122"/>
      <c r="L1" s="122"/>
    </row>
    <row r="2" spans="1:68" x14ac:dyDescent="0.25">
      <c r="A2" s="125" t="s">
        <v>185</v>
      </c>
      <c r="B2" s="126">
        <v>2023</v>
      </c>
      <c r="I2" s="713"/>
      <c r="J2" s="121"/>
      <c r="K2" s="429" t="s">
        <v>921</v>
      </c>
      <c r="L2" s="122"/>
      <c r="BI2" s="128"/>
      <c r="BJ2" s="128"/>
    </row>
    <row r="3" spans="1:68" x14ac:dyDescent="0.25">
      <c r="A3" s="125" t="s">
        <v>186</v>
      </c>
      <c r="B3" s="368">
        <v>1</v>
      </c>
      <c r="I3" s="713"/>
      <c r="J3" s="121"/>
      <c r="K3" s="430" t="s">
        <v>552</v>
      </c>
      <c r="L3" s="122"/>
      <c r="BI3" s="128"/>
      <c r="BJ3" s="128"/>
    </row>
    <row r="4" spans="1:68" ht="30" x14ac:dyDescent="0.25">
      <c r="A4" s="129" t="s">
        <v>189</v>
      </c>
      <c r="B4" s="705"/>
      <c r="C4" s="705"/>
      <c r="D4" s="705"/>
      <c r="E4" s="706"/>
      <c r="F4" s="705"/>
      <c r="G4" s="705"/>
      <c r="H4" s="130"/>
      <c r="I4" s="713"/>
      <c r="J4" s="121"/>
      <c r="K4" s="430" t="s">
        <v>553</v>
      </c>
      <c r="L4" s="122"/>
      <c r="BB4" s="131"/>
      <c r="BC4" s="159" t="s">
        <v>200</v>
      </c>
      <c r="BD4" s="132"/>
      <c r="BI4" s="128"/>
      <c r="BJ4" s="128"/>
    </row>
    <row r="5" spans="1:68" x14ac:dyDescent="0.25">
      <c r="D5" s="133"/>
      <c r="E5" s="133"/>
      <c r="F5" s="133"/>
      <c r="G5" s="133"/>
      <c r="H5" s="133"/>
      <c r="I5" s="134"/>
      <c r="J5" s="134"/>
      <c r="K5" s="133"/>
      <c r="L5" s="135"/>
      <c r="M5" s="136"/>
      <c r="Q5" s="137"/>
      <c r="R5" s="133"/>
      <c r="S5" s="133"/>
      <c r="T5" s="133"/>
      <c r="U5" s="133"/>
      <c r="V5" s="138"/>
      <c r="W5" s="137"/>
      <c r="X5" s="133"/>
      <c r="AE5" s="139"/>
      <c r="AF5" s="140"/>
      <c r="AG5" s="140"/>
      <c r="AH5" s="140"/>
      <c r="AI5" s="140"/>
      <c r="AJ5" s="140"/>
      <c r="AK5" s="140"/>
      <c r="BJ5" s="127"/>
      <c r="BK5" s="122"/>
    </row>
    <row r="6" spans="1:68" s="141" customFormat="1" ht="15.75" customHeight="1" x14ac:dyDescent="0.25">
      <c r="A6" s="703" t="s">
        <v>156</v>
      </c>
      <c r="B6" s="703" t="s">
        <v>201</v>
      </c>
      <c r="C6" s="703" t="s">
        <v>0</v>
      </c>
      <c r="D6" s="672" t="s">
        <v>1</v>
      </c>
      <c r="E6" s="673"/>
      <c r="F6" s="673"/>
      <c r="G6" s="673"/>
      <c r="H6" s="673"/>
      <c r="I6" s="673"/>
      <c r="J6" s="673"/>
      <c r="K6" s="674"/>
      <c r="L6" s="673"/>
      <c r="M6" s="673"/>
      <c r="N6" s="673"/>
      <c r="O6" s="675"/>
      <c r="P6" s="676" t="s">
        <v>191</v>
      </c>
      <c r="Q6" s="676"/>
      <c r="R6" s="676"/>
      <c r="S6" s="676"/>
      <c r="T6" s="676"/>
      <c r="U6" s="676"/>
      <c r="V6" s="676"/>
      <c r="W6" s="676"/>
      <c r="X6" s="676"/>
      <c r="Y6" s="676"/>
      <c r="Z6" s="680" t="s">
        <v>192</v>
      </c>
      <c r="AA6" s="681"/>
      <c r="AB6" s="681"/>
      <c r="AC6" s="681"/>
      <c r="AD6" s="682"/>
      <c r="AE6" s="682"/>
      <c r="AF6" s="682"/>
      <c r="AG6" s="682"/>
      <c r="AH6" s="682"/>
      <c r="AI6" s="682"/>
      <c r="AJ6" s="682"/>
      <c r="AK6" s="682"/>
      <c r="AL6" s="681"/>
      <c r="AM6" s="681"/>
      <c r="AN6" s="681"/>
      <c r="AO6" s="670" t="s">
        <v>202</v>
      </c>
      <c r="AP6" s="670"/>
      <c r="AQ6" s="670"/>
      <c r="AR6" s="670"/>
      <c r="AS6" s="670"/>
      <c r="AT6" s="670"/>
      <c r="AU6" s="670"/>
      <c r="AV6" s="670"/>
      <c r="AW6" s="671"/>
      <c r="AX6" s="683" t="s">
        <v>194</v>
      </c>
      <c r="AY6" s="684"/>
      <c r="AZ6" s="684"/>
      <c r="BA6" s="684"/>
      <c r="BB6" s="685"/>
      <c r="BC6" s="661" t="s">
        <v>183</v>
      </c>
      <c r="BD6" s="661"/>
      <c r="BE6" s="661"/>
      <c r="BF6" s="661"/>
      <c r="BG6" s="661"/>
      <c r="BH6" s="661"/>
      <c r="BI6" s="661"/>
      <c r="BJ6" s="661"/>
      <c r="BK6" s="661"/>
      <c r="BL6" s="661"/>
    </row>
    <row r="7" spans="1:68" ht="51" customHeight="1" x14ac:dyDescent="0.25">
      <c r="A7" s="703"/>
      <c r="B7" s="703"/>
      <c r="C7" s="703"/>
      <c r="D7" s="104"/>
      <c r="E7" s="105"/>
      <c r="F7" s="106"/>
      <c r="G7" s="106"/>
      <c r="H7" s="106"/>
      <c r="I7" s="106"/>
      <c r="J7" s="105"/>
      <c r="K7" s="382"/>
      <c r="L7" s="106"/>
      <c r="M7" s="106"/>
      <c r="N7" s="662" t="s">
        <v>529</v>
      </c>
      <c r="O7" s="663"/>
      <c r="P7" s="664" t="s">
        <v>49</v>
      </c>
      <c r="Q7" s="664"/>
      <c r="R7" s="664" t="s">
        <v>50</v>
      </c>
      <c r="S7" s="664"/>
      <c r="T7" s="664"/>
      <c r="U7" s="664"/>
      <c r="V7" s="664"/>
      <c r="W7" s="664"/>
      <c r="X7" s="49"/>
      <c r="Y7" s="107"/>
      <c r="Z7" s="668"/>
      <c r="AA7" s="669"/>
      <c r="AB7" s="669"/>
      <c r="AC7" s="669"/>
      <c r="AD7" s="108"/>
      <c r="AE7" s="665"/>
      <c r="AF7" s="665"/>
      <c r="AG7" s="665"/>
      <c r="AH7" s="665"/>
      <c r="AI7" s="665"/>
      <c r="AJ7" s="665"/>
      <c r="AK7" s="665"/>
      <c r="AL7" s="666"/>
      <c r="AM7" s="666"/>
      <c r="AN7" s="666"/>
      <c r="AO7" s="677" t="s">
        <v>203</v>
      </c>
      <c r="AP7" s="678"/>
      <c r="AQ7" s="678"/>
      <c r="AR7" s="679" t="s">
        <v>204</v>
      </c>
      <c r="AS7" s="679"/>
      <c r="AT7" s="679"/>
      <c r="AU7" s="110"/>
      <c r="AV7" s="111"/>
      <c r="AW7" s="112"/>
      <c r="AX7" s="686"/>
      <c r="AY7" s="687"/>
      <c r="AZ7" s="687"/>
      <c r="BA7" s="687"/>
      <c r="BB7" s="688"/>
      <c r="BC7" s="689" t="s">
        <v>163</v>
      </c>
      <c r="BD7" s="689"/>
      <c r="BE7" s="667" t="s">
        <v>881</v>
      </c>
      <c r="BF7" s="667"/>
      <c r="BG7" s="667"/>
      <c r="BH7" s="667"/>
      <c r="BI7" s="367" t="s">
        <v>205</v>
      </c>
      <c r="BJ7" s="667" t="s">
        <v>162</v>
      </c>
      <c r="BK7" s="667"/>
      <c r="BL7" s="667"/>
    </row>
    <row r="8" spans="1:68" ht="160.5" customHeight="1" thickBot="1" x14ac:dyDescent="0.3">
      <c r="A8" s="704"/>
      <c r="B8" s="704"/>
      <c r="C8" s="704"/>
      <c r="D8" s="726" t="s">
        <v>876</v>
      </c>
      <c r="E8" s="727"/>
      <c r="F8" s="728"/>
      <c r="G8" s="113" t="s">
        <v>869</v>
      </c>
      <c r="H8" s="78" t="s">
        <v>884</v>
      </c>
      <c r="I8" s="113" t="s">
        <v>898</v>
      </c>
      <c r="J8" s="114" t="s">
        <v>866</v>
      </c>
      <c r="K8" s="405" t="s">
        <v>899</v>
      </c>
      <c r="L8" s="78" t="s">
        <v>882</v>
      </c>
      <c r="M8" s="78" t="s">
        <v>883</v>
      </c>
      <c r="N8" s="405" t="s">
        <v>900</v>
      </c>
      <c r="O8" s="405" t="s">
        <v>901</v>
      </c>
      <c r="P8" s="658" t="s">
        <v>530</v>
      </c>
      <c r="Q8" s="658"/>
      <c r="R8" s="658" t="s">
        <v>233</v>
      </c>
      <c r="S8" s="658"/>
      <c r="T8" s="658" t="s">
        <v>234</v>
      </c>
      <c r="U8" s="658"/>
      <c r="V8" s="658" t="s">
        <v>536</v>
      </c>
      <c r="W8" s="658"/>
      <c r="X8" s="115"/>
      <c r="Y8" s="115" t="s">
        <v>206</v>
      </c>
      <c r="Z8" s="116" t="s">
        <v>2</v>
      </c>
      <c r="AA8" s="116" t="s">
        <v>212</v>
      </c>
      <c r="AB8" s="117" t="s">
        <v>877</v>
      </c>
      <c r="AC8" s="116" t="s">
        <v>918</v>
      </c>
      <c r="AD8" s="118" t="s">
        <v>860</v>
      </c>
      <c r="AE8" s="659" t="s">
        <v>863</v>
      </c>
      <c r="AF8" s="659"/>
      <c r="AG8" s="660" t="s">
        <v>208</v>
      </c>
      <c r="AH8" s="660"/>
      <c r="AI8" s="117" t="s">
        <v>209</v>
      </c>
      <c r="AJ8" s="116" t="s">
        <v>861</v>
      </c>
      <c r="AK8" s="116" t="s">
        <v>862</v>
      </c>
      <c r="AL8" s="117" t="s">
        <v>210</v>
      </c>
      <c r="AM8" s="117" t="s">
        <v>6</v>
      </c>
      <c r="AN8" s="117" t="s">
        <v>211</v>
      </c>
      <c r="AO8" s="115" t="s">
        <v>547</v>
      </c>
      <c r="AP8" s="656" t="s">
        <v>213</v>
      </c>
      <c r="AQ8" s="657"/>
      <c r="AR8" s="115" t="s">
        <v>548</v>
      </c>
      <c r="AS8" s="656" t="s">
        <v>214</v>
      </c>
      <c r="AT8" s="657"/>
      <c r="AU8" s="115" t="s">
        <v>856</v>
      </c>
      <c r="AV8" s="119" t="s">
        <v>879</v>
      </c>
      <c r="AW8" s="119" t="s">
        <v>857</v>
      </c>
      <c r="AX8" s="78" t="s">
        <v>215</v>
      </c>
      <c r="AY8" s="78" t="s">
        <v>329</v>
      </c>
      <c r="AZ8" s="78" t="s">
        <v>159</v>
      </c>
      <c r="BA8" s="78" t="s">
        <v>160</v>
      </c>
      <c r="BB8" s="78" t="s">
        <v>161</v>
      </c>
      <c r="BC8" s="79" t="s">
        <v>880</v>
      </c>
      <c r="BD8" s="79" t="s">
        <v>195</v>
      </c>
      <c r="BE8" s="79" t="s">
        <v>164</v>
      </c>
      <c r="BF8" s="79" t="s">
        <v>165</v>
      </c>
      <c r="BG8" s="79" t="s">
        <v>166</v>
      </c>
      <c r="BH8" s="79" t="s">
        <v>167</v>
      </c>
      <c r="BI8" s="406" t="s">
        <v>902</v>
      </c>
      <c r="BJ8" s="79" t="s">
        <v>531</v>
      </c>
      <c r="BK8" s="79" t="s">
        <v>196</v>
      </c>
      <c r="BL8" s="79" t="s">
        <v>197</v>
      </c>
    </row>
    <row r="9" spans="1:68" s="145" customFormat="1" ht="116.25" customHeight="1" x14ac:dyDescent="0.25">
      <c r="A9" s="716" t="s">
        <v>944</v>
      </c>
      <c r="B9" s="717" t="s">
        <v>967</v>
      </c>
      <c r="C9" s="718" t="s">
        <v>997</v>
      </c>
      <c r="D9" s="602" t="s">
        <v>998</v>
      </c>
      <c r="E9" s="605" t="s">
        <v>945</v>
      </c>
      <c r="F9" s="608">
        <v>1</v>
      </c>
      <c r="G9" s="593" t="s">
        <v>999</v>
      </c>
      <c r="H9" s="587"/>
      <c r="I9" s="712" t="str">
        <f>IF(D9="","",IF(D9="RG",'Identificación RG'!B21,IF(H9="","",(CONCATENATE(H9," ",$K$2," ",G9," ",$K$3," ",M9," ",$K$4," ",L9)))))</f>
        <v>Posibilidad de afectación Económica por *habilitar un participante que incumpla con los requisitos administrativos y técnicos exigidos en las condiciones de la convocatoria  *y/o rechazarlo, cumpliendo con lo exigido, debido a verificación técnica y administrativa incompleta por el área responsable de la convocatoria ofertada.</v>
      </c>
      <c r="J9" s="614" t="s">
        <v>116</v>
      </c>
      <c r="K9" s="729" t="str">
        <f>CONCATENATE(" *",'Identificación RG'!C15," *",'Identificación RG'!E15," *",'Identificación RG'!G15)</f>
        <v xml:space="preserve"> *Error en la verificación de requisitos requeridos en la convocatoria. *Desconocimiento de las condiciones generales y específicas de participación de las convocatorias que rigen la selección *Error en la verificación de la subsanación de documentos efectuada por el participante</v>
      </c>
      <c r="L9" s="578"/>
      <c r="M9" s="578"/>
      <c r="N9" s="593" t="s">
        <v>1000</v>
      </c>
      <c r="O9" s="596">
        <v>1</v>
      </c>
      <c r="P9" s="587" t="s">
        <v>220</v>
      </c>
      <c r="Q9" s="599">
        <f>IF(P9="Muy Alta",100%,IF(P9="Alta",80%,IF(P9="Media",60%,IF(P9="Baja",40%,IF(P9="Muy Baja",20%,"")))))</f>
        <v>0.6</v>
      </c>
      <c r="R9" s="587" t="s">
        <v>57</v>
      </c>
      <c r="S9" s="599">
        <f>IF(R9="Catastrófico",100%,IF(R9="Mayor",80%,IF(R9="Moderado",60%,IF(R9="Menor",40%,IF(R9="Leve",20%,"")))))</f>
        <v>0.8</v>
      </c>
      <c r="T9" s="587" t="s">
        <v>56</v>
      </c>
      <c r="U9" s="599">
        <f>IF(T9="Catastrófico",100%,IF(T9="Mayor",80%,IF(T9="Moderado",60%,IF(T9="Menor",40%,IF(T9="Leve",20%,"")))))</f>
        <v>0.6</v>
      </c>
      <c r="V9" s="620" t="str">
        <f>IF(W9=100%,"Catastrófico",IF(W9=80%,"Mayor",IF(W9=60%,"Moderado",IF(W9=40%,"Menor",IF(W9=20%,"Leve","")))))</f>
        <v>Mayor</v>
      </c>
      <c r="W9" s="599">
        <f>IF(AND(S9="",U9=""),"",MAX(S9,U9))</f>
        <v>0.8</v>
      </c>
      <c r="X9" s="599" t="str">
        <f>CONCATENATE(P9,V9)</f>
        <v>MediaMayor</v>
      </c>
      <c r="Y9" s="617"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Alto</v>
      </c>
      <c r="Z9" s="364">
        <v>1</v>
      </c>
      <c r="AA9" s="872" t="s">
        <v>1002</v>
      </c>
      <c r="AB9" s="873" t="s">
        <v>1003</v>
      </c>
      <c r="AC9" s="874" t="s">
        <v>1004</v>
      </c>
      <c r="AD9" s="160" t="str">
        <f>IF(OR(AE9="Preventivo",AE9="Detectivo"),"Probabilidad",IF(AE9="Correctivo","Impacto",""))</f>
        <v>Probabilidad</v>
      </c>
      <c r="AE9" s="399" t="s">
        <v>257</v>
      </c>
      <c r="AF9" s="165">
        <f>IF(AE9="","",IF(AE9="Preventivo",25%,IF(AE9="Detectivo",15%,IF(AE9="Correctivo",10%))))</f>
        <v>0.15</v>
      </c>
      <c r="AG9" s="399" t="s">
        <v>262</v>
      </c>
      <c r="AH9" s="165">
        <f>IF(AG9="Automático",25%,IF(AG9="Manual",15%,""))</f>
        <v>0.15</v>
      </c>
      <c r="AI9" s="170">
        <f>IF(OR(AF9="",AH9=""),"",AF9+AH9)</f>
        <v>0.3</v>
      </c>
      <c r="AJ9" s="171">
        <f>IFERROR(IF(AD9="Probabilidad",(Q9-(+Q9*AI9)),IF(AD9="Impacto",Q9,"")),"")</f>
        <v>0.42</v>
      </c>
      <c r="AK9" s="171">
        <f>IFERROR(IF(AD9="Impacto",(W9-(W9*AI9)),IF(AD9="Probabilidad",W9,"")),"")</f>
        <v>0.8</v>
      </c>
      <c r="AL9" s="144" t="s">
        <v>224</v>
      </c>
      <c r="AM9" s="144" t="s">
        <v>225</v>
      </c>
      <c r="AN9" s="144" t="s">
        <v>271</v>
      </c>
      <c r="AO9" s="623">
        <f>Q9</f>
        <v>0.6</v>
      </c>
      <c r="AP9" s="623">
        <f>IF(AJ9="","",MIN(AJ9:AJ14))</f>
        <v>0.20579999999999998</v>
      </c>
      <c r="AQ9" s="584" t="str">
        <f>IFERROR(IF(AP9="","",IF(AP9&lt;=0.2,"Muy Baja",IF(AP9&lt;=0.4,"Baja",IF(AP9&lt;=0.6,"Media",IF(AP9&lt;=0.8,"Alta","Muy Alta"))))),"")</f>
        <v>Baja</v>
      </c>
      <c r="AR9" s="623">
        <f>W9</f>
        <v>0.8</v>
      </c>
      <c r="AS9" s="623">
        <f>IF(AK9="","",MIN(AK9:AK14))</f>
        <v>0.8</v>
      </c>
      <c r="AT9" s="584" t="str">
        <f>IFERROR(IF(AS9="","",IF(AS9&lt;=0.2,"Leve",IF(AS9&lt;=0.4,"Menor",IF(AS9&lt;=0.6,"Moderado",IF(AS9&lt;=0.8,"Mayor","Catastrófico"))))),"")</f>
        <v>Mayor</v>
      </c>
      <c r="AU9" s="584" t="str">
        <f>Y9</f>
        <v>Alto</v>
      </c>
      <c r="AV9" s="584"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Alto</v>
      </c>
      <c r="AW9" s="587" t="s">
        <v>1013</v>
      </c>
      <c r="AX9" s="644" t="s">
        <v>1014</v>
      </c>
      <c r="AY9" s="889" t="s">
        <v>1015</v>
      </c>
      <c r="AZ9" s="644" t="s">
        <v>1016</v>
      </c>
      <c r="BA9" s="644" t="s">
        <v>1017</v>
      </c>
      <c r="BB9" s="644" t="s">
        <v>1018</v>
      </c>
      <c r="BC9" s="650"/>
      <c r="BD9" s="650"/>
      <c r="BE9" s="650"/>
      <c r="BF9" s="578"/>
      <c r="BG9" s="578"/>
      <c r="BH9" s="578"/>
      <c r="BI9" s="596"/>
      <c r="BJ9" s="644"/>
      <c r="BK9" s="644"/>
      <c r="BL9" s="647"/>
      <c r="BN9" s="146"/>
      <c r="BO9" s="146"/>
      <c r="BP9" s="146"/>
    </row>
    <row r="10" spans="1:68" s="145" customFormat="1" ht="91.5" customHeight="1" x14ac:dyDescent="0.25">
      <c r="A10" s="716"/>
      <c r="B10" s="717"/>
      <c r="C10" s="718"/>
      <c r="D10" s="603"/>
      <c r="E10" s="606"/>
      <c r="F10" s="720"/>
      <c r="G10" s="654"/>
      <c r="H10" s="588"/>
      <c r="I10" s="624"/>
      <c r="J10" s="615"/>
      <c r="K10" s="730"/>
      <c r="L10" s="579"/>
      <c r="M10" s="579"/>
      <c r="N10" s="870"/>
      <c r="O10" s="871"/>
      <c r="P10" s="588"/>
      <c r="Q10" s="600"/>
      <c r="R10" s="588"/>
      <c r="S10" s="600"/>
      <c r="T10" s="588"/>
      <c r="U10" s="600"/>
      <c r="V10" s="621"/>
      <c r="W10" s="600"/>
      <c r="X10" s="600"/>
      <c r="Y10" s="618"/>
      <c r="Z10" s="365">
        <v>2</v>
      </c>
      <c r="AA10" s="875" t="s">
        <v>1005</v>
      </c>
      <c r="AB10" s="876" t="s">
        <v>1003</v>
      </c>
      <c r="AC10" s="517" t="s">
        <v>1004</v>
      </c>
      <c r="AD10" s="161" t="str">
        <f t="shared" ref="AD10:AD68" si="0">IF(OR(AE10="Preventivo",AE10="Detectivo"),"Probabilidad",IF(AE10="Correctivo","Impacto",""))</f>
        <v>Probabilidad</v>
      </c>
      <c r="AE10" s="445" t="s">
        <v>257</v>
      </c>
      <c r="AF10" s="166">
        <f t="shared" ref="AF10:AF68" si="1">IF(AE10="","",IF(AE10="Preventivo",25%,IF(AE10="Detectivo",15%,IF(AE10="Correctivo",10%))))</f>
        <v>0.15</v>
      </c>
      <c r="AG10" s="445" t="s">
        <v>262</v>
      </c>
      <c r="AH10" s="168">
        <f t="shared" ref="AH10:AH68" si="2">IF(AG10="Automático",25%,IF(AG10="Manual",15%,""))</f>
        <v>0.15</v>
      </c>
      <c r="AI10" s="172">
        <f t="shared" ref="AI10:AI68" si="3">IF(OR(AF10="",AH10=""),"",AF10+AH10)</f>
        <v>0.3</v>
      </c>
      <c r="AJ10" s="173">
        <f>IFERROR(IF(AND(AD9="Probabilidad",AD10="Probabilidad"),(AJ9-(+AJ9*AI10)),IF(AD10="Probabilidad",(Q9-(+Q9*AI10)),IF(AD10="Impacto",AJ9,""))),"")</f>
        <v>0.29399999999999998</v>
      </c>
      <c r="AK10" s="173">
        <f>IFERROR(IF(AND(AD9="Impacto",AD10="Impacto"),(AK9-(+AK9*AI10)),IF(AD10="Impacto",(W9-(+W9*AI10)),IF(AD10="Probabilidad",AK9,""))),"")</f>
        <v>0.8</v>
      </c>
      <c r="AL10" s="444" t="s">
        <v>224</v>
      </c>
      <c r="AM10" s="444" t="s">
        <v>225</v>
      </c>
      <c r="AN10" s="444" t="s">
        <v>271</v>
      </c>
      <c r="AO10" s="624"/>
      <c r="AP10" s="624"/>
      <c r="AQ10" s="585"/>
      <c r="AR10" s="624"/>
      <c r="AS10" s="624"/>
      <c r="AT10" s="585"/>
      <c r="AU10" s="585"/>
      <c r="AV10" s="585"/>
      <c r="AW10" s="880"/>
      <c r="AX10" s="881"/>
      <c r="AY10" s="890"/>
      <c r="AZ10" s="881"/>
      <c r="BA10" s="881"/>
      <c r="BB10" s="881"/>
      <c r="BC10" s="651"/>
      <c r="BD10" s="651"/>
      <c r="BE10" s="651"/>
      <c r="BF10" s="579"/>
      <c r="BG10" s="579"/>
      <c r="BH10" s="579"/>
      <c r="BI10" s="597"/>
      <c r="BJ10" s="645"/>
      <c r="BK10" s="645"/>
      <c r="BL10" s="648"/>
    </row>
    <row r="11" spans="1:68" s="145" customFormat="1" ht="89.25" customHeight="1" x14ac:dyDescent="0.25">
      <c r="A11" s="716"/>
      <c r="B11" s="717"/>
      <c r="C11" s="718"/>
      <c r="D11" s="603"/>
      <c r="E11" s="606"/>
      <c r="F11" s="720"/>
      <c r="G11" s="654"/>
      <c r="H11" s="588"/>
      <c r="I11" s="624"/>
      <c r="J11" s="615"/>
      <c r="K11" s="730"/>
      <c r="L11" s="579"/>
      <c r="M11" s="579"/>
      <c r="N11" s="870"/>
      <c r="O11" s="871"/>
      <c r="P11" s="588"/>
      <c r="Q11" s="600"/>
      <c r="R11" s="588"/>
      <c r="S11" s="600"/>
      <c r="T11" s="588"/>
      <c r="U11" s="600"/>
      <c r="V11" s="621"/>
      <c r="W11" s="600"/>
      <c r="X11" s="600"/>
      <c r="Y11" s="618"/>
      <c r="Z11" s="365">
        <v>3</v>
      </c>
      <c r="AA11" s="875" t="s">
        <v>1006</v>
      </c>
      <c r="AB11" s="876" t="s">
        <v>1003</v>
      </c>
      <c r="AC11" s="517" t="s">
        <v>1007</v>
      </c>
      <c r="AD11" s="161" t="str">
        <f t="shared" si="0"/>
        <v>Probabilidad</v>
      </c>
      <c r="AE11" s="445" t="s">
        <v>257</v>
      </c>
      <c r="AF11" s="166">
        <f t="shared" si="1"/>
        <v>0.15</v>
      </c>
      <c r="AG11" s="445" t="s">
        <v>262</v>
      </c>
      <c r="AH11" s="168">
        <f t="shared" si="2"/>
        <v>0.15</v>
      </c>
      <c r="AI11" s="172">
        <f t="shared" si="3"/>
        <v>0.3</v>
      </c>
      <c r="AJ11" s="173">
        <f>IFERROR(IF(AND(AD10="Probabilidad",AD11="Probabilidad"),(AJ10-(+AJ10*AI11)),IF(AND(AD10="Impacto",AD11="Probabilidad"),(AJ9-(+AJ9*AI11)),IF(AD11="Impacto",AJ10,""))),"")</f>
        <v>0.20579999999999998</v>
      </c>
      <c r="AK11" s="173">
        <f>IFERROR(IF(AND(AD10="Impacto",AD11="Impacto"),(AK10-(+AK10*AI11)),IF(AND(AD10="Probabilidad",AD11="Impacto"),(AK9-(+AK9*AI11)),IF(AD11="Probabilidad",AK10,""))),"")</f>
        <v>0.8</v>
      </c>
      <c r="AL11" s="444" t="s">
        <v>224</v>
      </c>
      <c r="AM11" s="444" t="s">
        <v>225</v>
      </c>
      <c r="AN11" s="444" t="s">
        <v>271</v>
      </c>
      <c r="AO11" s="624"/>
      <c r="AP11" s="624"/>
      <c r="AQ11" s="585"/>
      <c r="AR11" s="624"/>
      <c r="AS11" s="624"/>
      <c r="AT11" s="585"/>
      <c r="AU11" s="585"/>
      <c r="AV11" s="585"/>
      <c r="AW11" s="880"/>
      <c r="AX11" s="881"/>
      <c r="AY11" s="890"/>
      <c r="AZ11" s="881"/>
      <c r="BA11" s="881"/>
      <c r="BB11" s="881"/>
      <c r="BC11" s="651"/>
      <c r="BD11" s="651"/>
      <c r="BE11" s="651"/>
      <c r="BF11" s="579"/>
      <c r="BG11" s="579"/>
      <c r="BH11" s="579"/>
      <c r="BI11" s="597"/>
      <c r="BJ11" s="645"/>
      <c r="BK11" s="645"/>
      <c r="BL11" s="648"/>
    </row>
    <row r="12" spans="1:68" s="145" customFormat="1" x14ac:dyDescent="0.25">
      <c r="A12" s="716"/>
      <c r="B12" s="717"/>
      <c r="C12" s="718"/>
      <c r="D12" s="603"/>
      <c r="E12" s="606"/>
      <c r="F12" s="720"/>
      <c r="G12" s="654"/>
      <c r="H12" s="588"/>
      <c r="I12" s="624"/>
      <c r="J12" s="615"/>
      <c r="K12" s="730"/>
      <c r="L12" s="579"/>
      <c r="M12" s="579"/>
      <c r="N12" s="870"/>
      <c r="O12" s="871"/>
      <c r="P12" s="588"/>
      <c r="Q12" s="600"/>
      <c r="R12" s="588"/>
      <c r="S12" s="600"/>
      <c r="T12" s="588"/>
      <c r="U12" s="600"/>
      <c r="V12" s="621"/>
      <c r="W12" s="600"/>
      <c r="X12" s="600"/>
      <c r="Y12" s="618"/>
      <c r="Z12" s="365">
        <v>4</v>
      </c>
      <c r="AA12" s="520"/>
      <c r="AB12" s="877"/>
      <c r="AC12" s="520"/>
      <c r="AD12" s="161" t="str">
        <f t="shared" si="0"/>
        <v/>
      </c>
      <c r="AE12" s="445"/>
      <c r="AF12" s="166" t="str">
        <f t="shared" si="1"/>
        <v/>
      </c>
      <c r="AG12" s="445"/>
      <c r="AH12" s="168" t="str">
        <f t="shared" si="2"/>
        <v/>
      </c>
      <c r="AI12" s="172" t="str">
        <f t="shared" si="3"/>
        <v/>
      </c>
      <c r="AJ12" s="173" t="str">
        <f>IFERROR(IF(AND(AD11="Probabilidad",AD12="Probabilidad"),(AJ11-(+AJ11*AI12)),IF(AND(AD11="Impacto",AD12="Probabilidad"),(AJ10-(+AJ10*AI12)),IF(AD12="Impacto",AJ11,""))),"")</f>
        <v/>
      </c>
      <c r="AK12" s="173" t="str">
        <f>IFERROR(IF(AND(AD11="Impacto",AD12="Impacto"),(AK11-(+AK11*AI12)),IF(AND(AD11="Probabilidad",AD12="Impacto"),(AK10-(+AK10*AI12)),IF(AD12="Probabilidad",AK11,""))),"")</f>
        <v/>
      </c>
      <c r="AL12" s="444"/>
      <c r="AM12" s="444"/>
      <c r="AN12" s="444"/>
      <c r="AO12" s="624"/>
      <c r="AP12" s="624"/>
      <c r="AQ12" s="585"/>
      <c r="AR12" s="624"/>
      <c r="AS12" s="624"/>
      <c r="AT12" s="585"/>
      <c r="AU12" s="585"/>
      <c r="AV12" s="585"/>
      <c r="AW12" s="880"/>
      <c r="AX12" s="881"/>
      <c r="AY12" s="890"/>
      <c r="AZ12" s="881"/>
      <c r="BA12" s="881"/>
      <c r="BB12" s="881"/>
      <c r="BC12" s="651"/>
      <c r="BD12" s="651"/>
      <c r="BE12" s="651"/>
      <c r="BF12" s="579"/>
      <c r="BG12" s="579"/>
      <c r="BH12" s="579"/>
      <c r="BI12" s="597"/>
      <c r="BJ12" s="645"/>
      <c r="BK12" s="645"/>
      <c r="BL12" s="648"/>
    </row>
    <row r="13" spans="1:68" s="145" customFormat="1" x14ac:dyDescent="0.25">
      <c r="A13" s="716"/>
      <c r="B13" s="717"/>
      <c r="C13" s="718"/>
      <c r="D13" s="603"/>
      <c r="E13" s="606"/>
      <c r="F13" s="720"/>
      <c r="G13" s="654"/>
      <c r="H13" s="588"/>
      <c r="I13" s="624"/>
      <c r="J13" s="615"/>
      <c r="K13" s="730"/>
      <c r="L13" s="579"/>
      <c r="M13" s="579"/>
      <c r="N13" s="870"/>
      <c r="O13" s="871"/>
      <c r="P13" s="588"/>
      <c r="Q13" s="600"/>
      <c r="R13" s="588"/>
      <c r="S13" s="600"/>
      <c r="T13" s="588"/>
      <c r="U13" s="600"/>
      <c r="V13" s="621"/>
      <c r="W13" s="600"/>
      <c r="X13" s="600"/>
      <c r="Y13" s="618"/>
      <c r="Z13" s="365">
        <v>5</v>
      </c>
      <c r="AA13" s="515"/>
      <c r="AB13" s="877"/>
      <c r="AC13" s="520"/>
      <c r="AD13" s="161" t="str">
        <f t="shared" si="0"/>
        <v/>
      </c>
      <c r="AE13" s="445"/>
      <c r="AF13" s="166" t="str">
        <f t="shared" si="1"/>
        <v/>
      </c>
      <c r="AG13" s="445"/>
      <c r="AH13" s="168" t="str">
        <f t="shared" si="2"/>
        <v/>
      </c>
      <c r="AI13" s="172" t="str">
        <f t="shared" si="3"/>
        <v/>
      </c>
      <c r="AJ13" s="173" t="str">
        <f>IFERROR(IF(AND(AD12="Probabilidad",AD13="Probabilidad"),(AJ12-(+AJ12*AI13)),IF(AND(AD12="Impacto",AD13="Probabilidad"),(AJ11-(+AJ11*AI13)),IF(AD13="Impacto",AJ12,""))),"")</f>
        <v/>
      </c>
      <c r="AK13" s="173" t="str">
        <f>IFERROR(IF(AND(AD12="Impacto",AD13="Impacto"),(AK12-(+AK12*AI13)),IF(AND(AD12="Probabilidad",AD13="Impacto"),(AK11-(+AK11*AI13)),IF(AD13="Probabilidad",AK12,""))),"")</f>
        <v/>
      </c>
      <c r="AL13" s="444"/>
      <c r="AM13" s="444"/>
      <c r="AN13" s="444"/>
      <c r="AO13" s="624"/>
      <c r="AP13" s="624"/>
      <c r="AQ13" s="585"/>
      <c r="AR13" s="624"/>
      <c r="AS13" s="624"/>
      <c r="AT13" s="585"/>
      <c r="AU13" s="585"/>
      <c r="AV13" s="585"/>
      <c r="AW13" s="880"/>
      <c r="AX13" s="881"/>
      <c r="AY13" s="890"/>
      <c r="AZ13" s="881"/>
      <c r="BA13" s="881"/>
      <c r="BB13" s="881"/>
      <c r="BC13" s="651"/>
      <c r="BD13" s="651"/>
      <c r="BE13" s="651"/>
      <c r="BF13" s="579"/>
      <c r="BG13" s="579"/>
      <c r="BH13" s="579"/>
      <c r="BI13" s="597"/>
      <c r="BJ13" s="645"/>
      <c r="BK13" s="645"/>
      <c r="BL13" s="648"/>
    </row>
    <row r="14" spans="1:68" s="145" customFormat="1" ht="15.75" thickBot="1" x14ac:dyDescent="0.3">
      <c r="A14" s="716"/>
      <c r="B14" s="717"/>
      <c r="C14" s="718"/>
      <c r="D14" s="604"/>
      <c r="E14" s="607"/>
      <c r="F14" s="721"/>
      <c r="G14" s="655"/>
      <c r="H14" s="589"/>
      <c r="I14" s="625"/>
      <c r="J14" s="616"/>
      <c r="K14" s="731"/>
      <c r="L14" s="580"/>
      <c r="M14" s="580"/>
      <c r="N14" s="701"/>
      <c r="O14" s="640"/>
      <c r="P14" s="589"/>
      <c r="Q14" s="601"/>
      <c r="R14" s="589"/>
      <c r="S14" s="601"/>
      <c r="T14" s="589"/>
      <c r="U14" s="601"/>
      <c r="V14" s="622"/>
      <c r="W14" s="601"/>
      <c r="X14" s="601"/>
      <c r="Y14" s="619"/>
      <c r="Z14" s="366">
        <v>6</v>
      </c>
      <c r="AA14" s="528"/>
      <c r="AB14" s="468"/>
      <c r="AC14" s="528"/>
      <c r="AD14" s="162" t="str">
        <f t="shared" si="0"/>
        <v/>
      </c>
      <c r="AE14" s="446"/>
      <c r="AF14" s="167" t="str">
        <f t="shared" si="1"/>
        <v/>
      </c>
      <c r="AG14" s="446"/>
      <c r="AH14" s="169" t="str">
        <f t="shared" si="2"/>
        <v/>
      </c>
      <c r="AI14" s="174" t="str">
        <f t="shared" si="3"/>
        <v/>
      </c>
      <c r="AJ14" s="173" t="str">
        <f>IFERROR(IF(AND(AD13="Probabilidad",AD14="Probabilidad"),(AJ13-(+AJ13*AI14)),IF(AND(AD13="Impacto",AD14="Probabilidad"),(AJ12-(+AJ12*AI14)),IF(AD14="Impacto",AJ13,""))),"")</f>
        <v/>
      </c>
      <c r="AK14" s="173" t="str">
        <f>IFERROR(IF(AND(AD13="Impacto",AD14="Impacto"),(AK13-(+AK13*AI14)),IF(AND(AD13="Probabilidad",AD14="Impacto"),(AK12-(+AK12*AI14)),IF(AD14="Probabilidad",AK13,""))),"")</f>
        <v/>
      </c>
      <c r="AL14" s="447"/>
      <c r="AM14" s="447"/>
      <c r="AN14" s="447"/>
      <c r="AO14" s="625"/>
      <c r="AP14" s="625"/>
      <c r="AQ14" s="586"/>
      <c r="AR14" s="625"/>
      <c r="AS14" s="625"/>
      <c r="AT14" s="586"/>
      <c r="AU14" s="586"/>
      <c r="AV14" s="586"/>
      <c r="AW14" s="638"/>
      <c r="AX14" s="882"/>
      <c r="AY14" s="891"/>
      <c r="AZ14" s="882"/>
      <c r="BA14" s="882"/>
      <c r="BB14" s="882"/>
      <c r="BC14" s="652"/>
      <c r="BD14" s="652"/>
      <c r="BE14" s="652"/>
      <c r="BF14" s="580"/>
      <c r="BG14" s="580"/>
      <c r="BH14" s="580"/>
      <c r="BI14" s="598"/>
      <c r="BJ14" s="646"/>
      <c r="BK14" s="646"/>
      <c r="BL14" s="649"/>
    </row>
    <row r="15" spans="1:68" s="145" customFormat="1" ht="76.5" customHeight="1" x14ac:dyDescent="0.25">
      <c r="A15" s="716"/>
      <c r="B15" s="717"/>
      <c r="C15" s="718"/>
      <c r="D15" s="602" t="s">
        <v>998</v>
      </c>
      <c r="E15" s="605" t="s">
        <v>945</v>
      </c>
      <c r="F15" s="608">
        <v>2</v>
      </c>
      <c r="G15" s="578" t="s">
        <v>999</v>
      </c>
      <c r="H15" s="587"/>
      <c r="I15" s="709" t="str">
        <f>IF(D15="","",IF(D15="RG",'Identificación RG'!B39,IF(H15="","",(CONCATENATE(H15," ",$K$2," ",G15," ",$K$3," ",M15," ",$K$4," ",L15)))))</f>
        <v>Posibilidad de afectación Económica por *incumplimiento en la ejecución de propuestas  *., debido a desconocimiento de los compromisos adquiridos por parte del ganador de la convocatoria</v>
      </c>
      <c r="J15" s="614" t="s">
        <v>116</v>
      </c>
      <c r="K15" s="729" t="str">
        <f>CONCATENATE(" *",'Identificación RG'!C33," *",'Identificación RG'!E33," *",'Identificación RG'!G33)</f>
        <v xml:space="preserve"> *Ausencia de visitas o reuniones de seguimiento a los ganadores *Error en la verificación del cumplimiento de la ejecución de la propuesta *Desconocimiento del proceso de seguimiento por parte del profesional responsable de la convocatoria</v>
      </c>
      <c r="L15" s="578"/>
      <c r="M15" s="578"/>
      <c r="N15" s="593" t="s">
        <v>1001</v>
      </c>
      <c r="O15" s="596">
        <v>1</v>
      </c>
      <c r="P15" s="587" t="s">
        <v>242</v>
      </c>
      <c r="Q15" s="599">
        <f>IF(P15="Muy Alta",100%,IF(P15="Alta",80%,IF(P15="Media",60%,IF(P15="Baja",40%,IF(P15="Muy Baja",20%,"")))))</f>
        <v>1</v>
      </c>
      <c r="R15" s="587" t="s">
        <v>57</v>
      </c>
      <c r="S15" s="599">
        <f>IF(R15="Catastrófico",100%,IF(R15="Mayor",80%,IF(R15="Moderado",60%,IF(R15="Menor",40%,IF(R15="Leve",20%,"")))))</f>
        <v>0.8</v>
      </c>
      <c r="T15" s="587" t="s">
        <v>56</v>
      </c>
      <c r="U15" s="599">
        <f>IF(T15="Catastrófico",100%,IF(T15="Mayor",80%,IF(T15="Moderado",60%,IF(T15="Menor",40%,IF(T15="Leve",20%,"")))))</f>
        <v>0.6</v>
      </c>
      <c r="V15" s="620" t="str">
        <f>IF(W15=100%,"Catastrófico",IF(W15=80%,"Mayor",IF(W15=60%,"Moderado",IF(W15=40%,"Menor",IF(W15=20%,"Leve","")))))</f>
        <v>Mayor</v>
      </c>
      <c r="W15" s="599">
        <f>IF(AND(S15="",U15=""),"",MAX(S15,U15))</f>
        <v>0.8</v>
      </c>
      <c r="X15" s="599" t="str">
        <f>CONCATENATE(P15,V15)</f>
        <v>Muy AltaMayor</v>
      </c>
      <c r="Y15" s="584"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Alto</v>
      </c>
      <c r="Z15" s="364">
        <v>1</v>
      </c>
      <c r="AA15" s="878" t="s">
        <v>1008</v>
      </c>
      <c r="AB15" s="873" t="s">
        <v>1003</v>
      </c>
      <c r="AC15" s="874" t="s">
        <v>1009</v>
      </c>
      <c r="AD15" s="160" t="str">
        <f t="shared" si="0"/>
        <v>Probabilidad</v>
      </c>
      <c r="AE15" s="399" t="s">
        <v>257</v>
      </c>
      <c r="AF15" s="165">
        <f t="shared" si="1"/>
        <v>0.15</v>
      </c>
      <c r="AG15" s="399" t="s">
        <v>262</v>
      </c>
      <c r="AH15" s="165">
        <f t="shared" si="2"/>
        <v>0.15</v>
      </c>
      <c r="AI15" s="170">
        <f t="shared" si="3"/>
        <v>0.3</v>
      </c>
      <c r="AJ15" s="171">
        <f>IFERROR(IF(AD15="Probabilidad",(Q15-(+Q15*AI15)),IF(AD15="Impacto",Q15,"")),"")</f>
        <v>0.7</v>
      </c>
      <c r="AK15" s="171">
        <f>IFERROR(IF(AD15="Impacto",(W15-(+W15*AI15)),IF(AD15="Probabilidad",W15,"")),"")</f>
        <v>0.8</v>
      </c>
      <c r="AL15" s="144"/>
      <c r="AM15" s="144"/>
      <c r="AN15" s="144"/>
      <c r="AO15" s="623">
        <f>Q15</f>
        <v>1</v>
      </c>
      <c r="AP15" s="623">
        <f>IF(AJ15="","",MIN(AJ15:AJ20))</f>
        <v>0.1764</v>
      </c>
      <c r="AQ15" s="584" t="str">
        <f>IFERROR(IF(AP15="","",IF(AP15&lt;=0.2,"Muy Baja",IF(AP15&lt;=0.4,"Baja",IF(AP15&lt;=0.6,"Media",IF(AP15&lt;=0.8,"Alta","Muy Alta"))))),"")</f>
        <v>Muy Baja</v>
      </c>
      <c r="AR15" s="623">
        <f>W15</f>
        <v>0.8</v>
      </c>
      <c r="AS15" s="623">
        <f>IF(AK15="","",MIN(AK15:AK20))</f>
        <v>0.8</v>
      </c>
      <c r="AT15" s="584" t="str">
        <f>IFERROR(IF(AS15="","",IF(AS15&lt;=0.2,"Leve",IF(AS15&lt;=0.4,"Menor",IF(AS15&lt;=0.6,"Moderado",IF(AS15&lt;=0.8,"Mayor","Catastrófico"))))),"")</f>
        <v>Mayor</v>
      </c>
      <c r="AU15" s="584" t="str">
        <f>Y15</f>
        <v>Alto</v>
      </c>
      <c r="AV15" s="584"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Alto</v>
      </c>
      <c r="AW15" s="587" t="s">
        <v>1013</v>
      </c>
      <c r="AX15" s="883" t="s">
        <v>1019</v>
      </c>
      <c r="AY15" s="892" t="s">
        <v>1020</v>
      </c>
      <c r="AZ15" s="883" t="s">
        <v>1016</v>
      </c>
      <c r="BA15" s="883" t="s">
        <v>1017</v>
      </c>
      <c r="BB15" s="884" t="s">
        <v>1021</v>
      </c>
      <c r="BC15" s="578"/>
      <c r="BD15" s="578"/>
      <c r="BE15" s="581"/>
      <c r="BF15" s="581"/>
      <c r="BG15" s="581"/>
      <c r="BH15" s="581"/>
      <c r="BI15" s="581"/>
      <c r="BJ15" s="578"/>
      <c r="BK15" s="578"/>
      <c r="BL15" s="575"/>
    </row>
    <row r="16" spans="1:68" s="145" customFormat="1" ht="74.25" customHeight="1" x14ac:dyDescent="0.25">
      <c r="A16" s="716"/>
      <c r="B16" s="717"/>
      <c r="C16" s="718"/>
      <c r="D16" s="603"/>
      <c r="E16" s="606"/>
      <c r="F16" s="720"/>
      <c r="G16" s="707"/>
      <c r="H16" s="588"/>
      <c r="I16" s="710"/>
      <c r="J16" s="615"/>
      <c r="K16" s="730"/>
      <c r="L16" s="579"/>
      <c r="M16" s="579"/>
      <c r="N16" s="870"/>
      <c r="O16" s="871"/>
      <c r="P16" s="588"/>
      <c r="Q16" s="600"/>
      <c r="R16" s="588"/>
      <c r="S16" s="600"/>
      <c r="T16" s="588"/>
      <c r="U16" s="600"/>
      <c r="V16" s="621"/>
      <c r="W16" s="600"/>
      <c r="X16" s="600"/>
      <c r="Y16" s="585"/>
      <c r="Z16" s="365">
        <v>2</v>
      </c>
      <c r="AA16" s="879" t="s">
        <v>1010</v>
      </c>
      <c r="AB16" s="876" t="s">
        <v>1003</v>
      </c>
      <c r="AC16" s="517" t="s">
        <v>1009</v>
      </c>
      <c r="AD16" s="385" t="str">
        <f>IF(OR(AE16="Preventivo",AE16="Detectivo"),"Probabilidad",IF(AE16="Correctivo","Impacto",""))</f>
        <v>Probabilidad</v>
      </c>
      <c r="AE16" s="444" t="s">
        <v>257</v>
      </c>
      <c r="AF16" s="166">
        <f t="shared" si="1"/>
        <v>0.15</v>
      </c>
      <c r="AG16" s="444" t="s">
        <v>262</v>
      </c>
      <c r="AH16" s="374">
        <f t="shared" si="2"/>
        <v>0.15</v>
      </c>
      <c r="AI16" s="172">
        <f t="shared" si="3"/>
        <v>0.3</v>
      </c>
      <c r="AJ16" s="386">
        <f>IFERROR(IF(AND(AD15="Probabilidad",AD16="Probabilidad"),(AJ15-(+AJ15*AI16)),IF(AD16="Probabilidad",(Q15-(+Q15*AI16)),IF(AD16="Impacto",AJ15,""))),"")</f>
        <v>0.49</v>
      </c>
      <c r="AK16" s="386">
        <f>IFERROR(IF(AND(AD15="Impacto",AD16="Impacto"),(AK15-(+AK15*AI16)),IF(AD16="Impacto",(W15-(+W15*AI16)),IF(AD16="Probabilidad",AK15,""))),"")</f>
        <v>0.8</v>
      </c>
      <c r="AL16" s="444"/>
      <c r="AM16" s="444"/>
      <c r="AN16" s="444"/>
      <c r="AO16" s="624"/>
      <c r="AP16" s="624"/>
      <c r="AQ16" s="585"/>
      <c r="AR16" s="624"/>
      <c r="AS16" s="624"/>
      <c r="AT16" s="585"/>
      <c r="AU16" s="585"/>
      <c r="AV16" s="585"/>
      <c r="AW16" s="880"/>
      <c r="AX16" s="885"/>
      <c r="AY16" s="893"/>
      <c r="AZ16" s="885"/>
      <c r="BA16" s="885"/>
      <c r="BB16" s="886"/>
      <c r="BC16" s="579"/>
      <c r="BD16" s="579"/>
      <c r="BE16" s="582"/>
      <c r="BF16" s="582"/>
      <c r="BG16" s="582"/>
      <c r="BH16" s="582"/>
      <c r="BI16" s="582"/>
      <c r="BJ16" s="579"/>
      <c r="BK16" s="579"/>
      <c r="BL16" s="576"/>
    </row>
    <row r="17" spans="1:64" s="145" customFormat="1" ht="78" customHeight="1" x14ac:dyDescent="0.25">
      <c r="A17" s="716"/>
      <c r="B17" s="717"/>
      <c r="C17" s="718"/>
      <c r="D17" s="603"/>
      <c r="E17" s="606"/>
      <c r="F17" s="720"/>
      <c r="G17" s="707"/>
      <c r="H17" s="588"/>
      <c r="I17" s="710"/>
      <c r="J17" s="615"/>
      <c r="K17" s="730"/>
      <c r="L17" s="579"/>
      <c r="M17" s="579"/>
      <c r="N17" s="870"/>
      <c r="O17" s="871"/>
      <c r="P17" s="588"/>
      <c r="Q17" s="600"/>
      <c r="R17" s="588"/>
      <c r="S17" s="600"/>
      <c r="T17" s="588"/>
      <c r="U17" s="600"/>
      <c r="V17" s="621"/>
      <c r="W17" s="600"/>
      <c r="X17" s="600"/>
      <c r="Y17" s="585"/>
      <c r="Z17" s="365">
        <v>3</v>
      </c>
      <c r="AA17" s="879" t="s">
        <v>1011</v>
      </c>
      <c r="AB17" s="876" t="s">
        <v>1003</v>
      </c>
      <c r="AC17" s="517" t="s">
        <v>1009</v>
      </c>
      <c r="AD17" s="161" t="str">
        <f>IF(OR(AE17="Preventivo",AE17="Detectivo"),"Probabilidad",IF(AE17="Correctivo","Impacto",""))</f>
        <v>Probabilidad</v>
      </c>
      <c r="AE17" s="445" t="s">
        <v>222</v>
      </c>
      <c r="AF17" s="166">
        <f t="shared" si="1"/>
        <v>0.25</v>
      </c>
      <c r="AG17" s="445" t="s">
        <v>262</v>
      </c>
      <c r="AH17" s="168">
        <f t="shared" si="2"/>
        <v>0.15</v>
      </c>
      <c r="AI17" s="172">
        <f t="shared" si="3"/>
        <v>0.4</v>
      </c>
      <c r="AJ17" s="173">
        <f>IFERROR(IF(AND(AD16="Probabilidad",AD17="Probabilidad"),(AJ16-(+AJ16*AI17)),IF(AND(AD16="Impacto",AD17="Probabilidad"),(AJ15-(+AJ15*AI17)),IF(AD17="Impacto",AJ16,""))),"")</f>
        <v>0.29399999999999998</v>
      </c>
      <c r="AK17" s="173">
        <f>IFERROR(IF(AND(AD16="Impacto",AD17="Impacto"),(AK16-(+AK16*AI17)),IF(AND(AD16="Probabilidad",AD17="Impacto"),(AK15-(+AK15*AI17)),IF(AD17="Probabilidad",AK16,""))),"")</f>
        <v>0.8</v>
      </c>
      <c r="AL17" s="444"/>
      <c r="AM17" s="444"/>
      <c r="AN17" s="444"/>
      <c r="AO17" s="624"/>
      <c r="AP17" s="624"/>
      <c r="AQ17" s="585"/>
      <c r="AR17" s="624"/>
      <c r="AS17" s="624"/>
      <c r="AT17" s="585"/>
      <c r="AU17" s="585"/>
      <c r="AV17" s="585"/>
      <c r="AW17" s="880"/>
      <c r="AX17" s="885"/>
      <c r="AY17" s="893"/>
      <c r="AZ17" s="885"/>
      <c r="BA17" s="885"/>
      <c r="BB17" s="886"/>
      <c r="BC17" s="579"/>
      <c r="BD17" s="579"/>
      <c r="BE17" s="582"/>
      <c r="BF17" s="582"/>
      <c r="BG17" s="582"/>
      <c r="BH17" s="582"/>
      <c r="BI17" s="582"/>
      <c r="BJ17" s="579"/>
      <c r="BK17" s="579"/>
      <c r="BL17" s="576"/>
    </row>
    <row r="18" spans="1:64" s="145" customFormat="1" ht="75.75" customHeight="1" x14ac:dyDescent="0.25">
      <c r="A18" s="716"/>
      <c r="B18" s="717"/>
      <c r="C18" s="718"/>
      <c r="D18" s="603"/>
      <c r="E18" s="606"/>
      <c r="F18" s="720"/>
      <c r="G18" s="707"/>
      <c r="H18" s="588"/>
      <c r="I18" s="710"/>
      <c r="J18" s="615"/>
      <c r="K18" s="730"/>
      <c r="L18" s="579"/>
      <c r="M18" s="579"/>
      <c r="N18" s="870"/>
      <c r="O18" s="871"/>
      <c r="P18" s="588"/>
      <c r="Q18" s="600"/>
      <c r="R18" s="588"/>
      <c r="S18" s="600"/>
      <c r="T18" s="588"/>
      <c r="U18" s="600"/>
      <c r="V18" s="621"/>
      <c r="W18" s="600"/>
      <c r="X18" s="600"/>
      <c r="Y18" s="585"/>
      <c r="Z18" s="365">
        <v>4</v>
      </c>
      <c r="AA18" s="879" t="s">
        <v>1012</v>
      </c>
      <c r="AB18" s="876" t="s">
        <v>1003</v>
      </c>
      <c r="AC18" s="517" t="s">
        <v>1009</v>
      </c>
      <c r="AD18" s="161" t="str">
        <f t="shared" si="0"/>
        <v>Probabilidad</v>
      </c>
      <c r="AE18" s="148" t="s">
        <v>222</v>
      </c>
      <c r="AF18" s="166">
        <f t="shared" si="1"/>
        <v>0.25</v>
      </c>
      <c r="AG18" s="148" t="s">
        <v>262</v>
      </c>
      <c r="AH18" s="168">
        <f t="shared" si="2"/>
        <v>0.15</v>
      </c>
      <c r="AI18" s="172">
        <f t="shared" si="3"/>
        <v>0.4</v>
      </c>
      <c r="AJ18" s="173">
        <f>IFERROR(IF(AND(AD17="Probabilidad",AD18="Probabilidad"),(AJ17-(+AJ17*AI18)),IF(AND(AD17="Impacto",AD18="Probabilidad"),(AJ16-(+AJ16*AI18)),IF(AD18="Impacto",AJ17,""))),"")</f>
        <v>0.1764</v>
      </c>
      <c r="AK18" s="173">
        <f>IFERROR(IF(AND(AD17="Impacto",AD18="Impacto"),(AK17-(+AK17*AI18)),IF(AND(AD17="Probabilidad",AD18="Impacto"),(AK16-(+AK16*AI18)),IF(AD18="Probabilidad",AK17,""))),"")</f>
        <v>0.8</v>
      </c>
      <c r="AL18" s="149"/>
      <c r="AM18" s="149"/>
      <c r="AN18" s="149"/>
      <c r="AO18" s="624"/>
      <c r="AP18" s="624"/>
      <c r="AQ18" s="585"/>
      <c r="AR18" s="624"/>
      <c r="AS18" s="624"/>
      <c r="AT18" s="585"/>
      <c r="AU18" s="585"/>
      <c r="AV18" s="585"/>
      <c r="AW18" s="880"/>
      <c r="AX18" s="885"/>
      <c r="AY18" s="893"/>
      <c r="AZ18" s="885"/>
      <c r="BA18" s="885"/>
      <c r="BB18" s="886"/>
      <c r="BC18" s="579"/>
      <c r="BD18" s="579"/>
      <c r="BE18" s="582"/>
      <c r="BF18" s="582"/>
      <c r="BG18" s="582"/>
      <c r="BH18" s="582"/>
      <c r="BI18" s="582"/>
      <c r="BJ18" s="579"/>
      <c r="BK18" s="579"/>
      <c r="BL18" s="576"/>
    </row>
    <row r="19" spans="1:64" s="145" customFormat="1" x14ac:dyDescent="0.25">
      <c r="A19" s="716"/>
      <c r="B19" s="717"/>
      <c r="C19" s="718"/>
      <c r="D19" s="603"/>
      <c r="E19" s="606"/>
      <c r="F19" s="720"/>
      <c r="G19" s="707"/>
      <c r="H19" s="588"/>
      <c r="I19" s="710"/>
      <c r="J19" s="615"/>
      <c r="K19" s="730"/>
      <c r="L19" s="579"/>
      <c r="M19" s="579"/>
      <c r="N19" s="870"/>
      <c r="O19" s="871"/>
      <c r="P19" s="588"/>
      <c r="Q19" s="600"/>
      <c r="R19" s="588"/>
      <c r="S19" s="600"/>
      <c r="T19" s="588"/>
      <c r="U19" s="600"/>
      <c r="V19" s="621"/>
      <c r="W19" s="600"/>
      <c r="X19" s="600"/>
      <c r="Y19" s="585"/>
      <c r="Z19" s="365">
        <v>5</v>
      </c>
      <c r="AA19" s="387"/>
      <c r="AB19" s="378"/>
      <c r="AC19" s="147"/>
      <c r="AD19" s="161" t="str">
        <f t="shared" si="0"/>
        <v/>
      </c>
      <c r="AE19" s="148"/>
      <c r="AF19" s="166" t="str">
        <f t="shared" si="1"/>
        <v/>
      </c>
      <c r="AG19" s="148"/>
      <c r="AH19" s="168" t="str">
        <f t="shared" si="2"/>
        <v/>
      </c>
      <c r="AI19" s="172" t="str">
        <f t="shared" si="3"/>
        <v/>
      </c>
      <c r="AJ19" s="173" t="str">
        <f>IFERROR(IF(AND(AD18="Probabilidad",AD19="Probabilidad"),(AJ18-(+AJ18*AI19)),IF(AND(AD18="Impacto",AD19="Probabilidad"),(AJ17-(+AJ17*AI19)),IF(AD19="Impacto",AJ18,""))),"")</f>
        <v/>
      </c>
      <c r="AK19" s="173" t="str">
        <f>IFERROR(IF(AND(AD18="Impacto",AD19="Impacto"),(AK18-(+AK18*AI19)),IF(AND(AD18="Probabilidad",AD19="Impacto"),(AK17-(+AK17*AI19)),IF(AD19="Probabilidad",AK18,""))),"")</f>
        <v/>
      </c>
      <c r="AL19" s="149"/>
      <c r="AM19" s="149"/>
      <c r="AN19" s="149"/>
      <c r="AO19" s="624"/>
      <c r="AP19" s="624"/>
      <c r="AQ19" s="585"/>
      <c r="AR19" s="624"/>
      <c r="AS19" s="624"/>
      <c r="AT19" s="585"/>
      <c r="AU19" s="585"/>
      <c r="AV19" s="585"/>
      <c r="AW19" s="880"/>
      <c r="AX19" s="885"/>
      <c r="AY19" s="893"/>
      <c r="AZ19" s="885"/>
      <c r="BA19" s="885"/>
      <c r="BB19" s="886"/>
      <c r="BC19" s="579"/>
      <c r="BD19" s="579"/>
      <c r="BE19" s="582"/>
      <c r="BF19" s="582"/>
      <c r="BG19" s="582"/>
      <c r="BH19" s="582"/>
      <c r="BI19" s="582"/>
      <c r="BJ19" s="579"/>
      <c r="BK19" s="579"/>
      <c r="BL19" s="576"/>
    </row>
    <row r="20" spans="1:64" s="145" customFormat="1" ht="15.75" thickBot="1" x14ac:dyDescent="0.3">
      <c r="A20" s="716"/>
      <c r="B20" s="717"/>
      <c r="C20" s="718"/>
      <c r="D20" s="604"/>
      <c r="E20" s="607"/>
      <c r="F20" s="721"/>
      <c r="G20" s="708"/>
      <c r="H20" s="589"/>
      <c r="I20" s="711"/>
      <c r="J20" s="616"/>
      <c r="K20" s="731"/>
      <c r="L20" s="580"/>
      <c r="M20" s="580"/>
      <c r="N20" s="701"/>
      <c r="O20" s="640"/>
      <c r="P20" s="589"/>
      <c r="Q20" s="601"/>
      <c r="R20" s="589"/>
      <c r="S20" s="601"/>
      <c r="T20" s="589"/>
      <c r="U20" s="601"/>
      <c r="V20" s="622"/>
      <c r="W20" s="601"/>
      <c r="X20" s="601"/>
      <c r="Y20" s="586"/>
      <c r="Z20" s="366">
        <v>6</v>
      </c>
      <c r="AA20" s="150"/>
      <c r="AB20" s="379"/>
      <c r="AC20" s="150"/>
      <c r="AD20" s="163" t="str">
        <f t="shared" si="0"/>
        <v/>
      </c>
      <c r="AE20" s="152"/>
      <c r="AF20" s="167" t="str">
        <f t="shared" si="1"/>
        <v/>
      </c>
      <c r="AG20" s="152"/>
      <c r="AH20" s="169" t="str">
        <f t="shared" si="2"/>
        <v/>
      </c>
      <c r="AI20" s="174" t="str">
        <f t="shared" si="3"/>
        <v/>
      </c>
      <c r="AJ20" s="173" t="str">
        <f>IFERROR(IF(AND(AD19="Probabilidad",AD20="Probabilidad"),(AJ19-(+AJ19*AI20)),IF(AND(AD19="Impacto",AD20="Probabilidad"),(AJ18-(+AJ18*AI20)),IF(AD20="Impacto",AJ19,""))),"")</f>
        <v/>
      </c>
      <c r="AK20" s="173" t="str">
        <f>IFERROR(IF(AND(AD19="Impacto",AD20="Impacto"),(AK19-(+AK19*AI20)),IF(AND(AD19="Probabilidad",AD20="Impacto"),(AK18-(+AK18*AI20)),IF(AD20="Probabilidad",AK19,""))),"")</f>
        <v/>
      </c>
      <c r="AL20" s="153"/>
      <c r="AM20" s="153"/>
      <c r="AN20" s="153"/>
      <c r="AO20" s="625"/>
      <c r="AP20" s="625"/>
      <c r="AQ20" s="586"/>
      <c r="AR20" s="625"/>
      <c r="AS20" s="625"/>
      <c r="AT20" s="586"/>
      <c r="AU20" s="586"/>
      <c r="AV20" s="586"/>
      <c r="AW20" s="638"/>
      <c r="AX20" s="887"/>
      <c r="AY20" s="894"/>
      <c r="AZ20" s="887"/>
      <c r="BA20" s="887"/>
      <c r="BB20" s="888"/>
      <c r="BC20" s="580"/>
      <c r="BD20" s="580"/>
      <c r="BE20" s="583"/>
      <c r="BF20" s="583"/>
      <c r="BG20" s="583"/>
      <c r="BH20" s="583"/>
      <c r="BI20" s="583"/>
      <c r="BJ20" s="580"/>
      <c r="BK20" s="580"/>
      <c r="BL20" s="577"/>
    </row>
    <row r="21" spans="1:64" s="145" customFormat="1" ht="276" customHeight="1" thickBot="1" x14ac:dyDescent="0.3">
      <c r="A21" s="716"/>
      <c r="B21" s="717"/>
      <c r="C21" s="718"/>
      <c r="D21" s="602" t="s">
        <v>998</v>
      </c>
      <c r="E21" s="605" t="s">
        <v>945</v>
      </c>
      <c r="F21" s="608">
        <v>3</v>
      </c>
      <c r="G21" s="578" t="s">
        <v>1056</v>
      </c>
      <c r="H21" s="587"/>
      <c r="I21" s="611" t="str">
        <f>IF(D21="","",IF(D21="RG",'Identificación RG'!B56,IF(H21="","",(CONCATENATE(H21," ",$K$2," ",G21," ",$K$3," ",M21," ",$K$4," ",L21)))))</f>
        <v xml:space="preserve">Posibilidad de afectación Reputacional por *Inexistencia e ineficacia de los actos administrativos  *., debido a  incumplimiento de los requisitos legales vigentes en la expedición de los actos administrativos respecto de los organismos deportivos vinculados al Sistema Nacional del Deporte y a las ESAL con fines Culturales, Recreativos y/o Deportivos </v>
      </c>
      <c r="J21" s="614"/>
      <c r="K21" s="729" t="str">
        <f>CONCATENATE(" *",'Identificación RG'!C51," *",'Identificación RG'!E51," *",'Identificación RG'!G51)</f>
        <v xml:space="preserve"> *La inaplicación de la normatividad legal vigente, sus cambios y/o actualizaciones *Desconocimiento de la normatividad legal vigente *</v>
      </c>
      <c r="L21" s="578"/>
      <c r="M21" s="578"/>
      <c r="N21" s="578" t="s">
        <v>1057</v>
      </c>
      <c r="O21" s="581">
        <v>0</v>
      </c>
      <c r="P21" s="587" t="s">
        <v>220</v>
      </c>
      <c r="Q21" s="599">
        <f>IF(P21="Muy Alta",100%,IF(P21="Alta",80%,IF(P21="Media",60%,IF(P21="Baja",40%,IF(P21="Muy Baja",20%,"")))))</f>
        <v>0.6</v>
      </c>
      <c r="R21" s="587" t="s">
        <v>247</v>
      </c>
      <c r="S21" s="599">
        <f>IF(R21="Catastrófico",100%,IF(R21="Mayor",80%,IF(R21="Moderado",60%,IF(R21="Menor",40%,IF(R21="Leve",20%,"")))))</f>
        <v>0.2</v>
      </c>
      <c r="T21" s="587" t="s">
        <v>56</v>
      </c>
      <c r="U21" s="599">
        <f>IF(T21="Catastrófico",100%,IF(T21="Mayor",80%,IF(T21="Moderado",60%,IF(T21="Menor",40%,IF(T21="Leve",20%,"")))))</f>
        <v>0.6</v>
      </c>
      <c r="V21" s="620" t="str">
        <f>IF(W21=100%,"Catastrófico",IF(W21=80%,"Mayor",IF(W21=60%,"Moderado",IF(W21=40%,"Menor",IF(W21=20%,"Leve","")))))</f>
        <v>Moderado</v>
      </c>
      <c r="W21" s="599">
        <f>IF(AND(S21="",U21=""),"",MAX(S21,U21))</f>
        <v>0.6</v>
      </c>
      <c r="X21" s="599" t="str">
        <f>CONCATENATE(P21,V21)</f>
        <v>MediaModerado</v>
      </c>
      <c r="Y21" s="584"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Moderado</v>
      </c>
      <c r="Z21" s="364">
        <v>1</v>
      </c>
      <c r="AA21" s="879" t="s">
        <v>1062</v>
      </c>
      <c r="AB21" s="399" t="s">
        <v>1003</v>
      </c>
      <c r="AC21" s="529" t="s">
        <v>1058</v>
      </c>
      <c r="AD21" s="160" t="str">
        <f t="shared" si="0"/>
        <v>Probabilidad</v>
      </c>
      <c r="AE21" s="399" t="s">
        <v>222</v>
      </c>
      <c r="AF21" s="165">
        <f t="shared" si="1"/>
        <v>0.25</v>
      </c>
      <c r="AG21" s="399" t="s">
        <v>262</v>
      </c>
      <c r="AH21" s="165">
        <f t="shared" si="2"/>
        <v>0.15</v>
      </c>
      <c r="AI21" s="170">
        <f t="shared" si="3"/>
        <v>0.4</v>
      </c>
      <c r="AJ21" s="171">
        <f>IFERROR(IF(AD21="Probabilidad",(Q21-(+Q21*AI21)),IF(AD21="Impacto",Q21,"")),"")</f>
        <v>0.36</v>
      </c>
      <c r="AK21" s="171">
        <f>IFERROR(IF(AD21="Impacto",(W21-(+W21*AI21)),IF(AD21="Probabilidad",W21,"")),"")</f>
        <v>0.6</v>
      </c>
      <c r="AL21" s="144" t="s">
        <v>224</v>
      </c>
      <c r="AM21" s="144" t="s">
        <v>225</v>
      </c>
      <c r="AN21" s="144" t="s">
        <v>271</v>
      </c>
      <c r="AO21" s="623">
        <f>Q21</f>
        <v>0.6</v>
      </c>
      <c r="AP21" s="623">
        <f>IF(AJ21="","",MIN(AJ21:AJ26))</f>
        <v>0.216</v>
      </c>
      <c r="AQ21" s="584" t="str">
        <f>IFERROR(IF(AP21="","",IF(AP21&lt;=0.2,"Muy Baja",IF(AP21&lt;=0.4,"Baja",IF(AP21&lt;=0.6,"Media",IF(AP21&lt;=0.8,"Alta","Muy Alta"))))),"")</f>
        <v>Baja</v>
      </c>
      <c r="AR21" s="623">
        <f>W21</f>
        <v>0.6</v>
      </c>
      <c r="AS21" s="623">
        <f>IF(AK21="","",MIN(AK21:AK26))</f>
        <v>0.6</v>
      </c>
      <c r="AT21" s="584" t="str">
        <f>IFERROR(IF(AS21="","",IF(AS21&lt;=0.2,"Leve",IF(AS21&lt;=0.4,"Menor",IF(AS21&lt;=0.6,"Moderado",IF(AS21&lt;=0.8,"Mayor","Catastrófico"))))),"")</f>
        <v>Moderado</v>
      </c>
      <c r="AU21" s="584" t="str">
        <f>Y21</f>
        <v>Moderado</v>
      </c>
      <c r="AV21" s="584"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Moderado</v>
      </c>
      <c r="AW21" s="587" t="s">
        <v>1013</v>
      </c>
      <c r="AX21" s="907" t="s">
        <v>1063</v>
      </c>
      <c r="AY21" s="650" t="s">
        <v>1064</v>
      </c>
      <c r="AZ21" s="644" t="s">
        <v>1065</v>
      </c>
      <c r="BA21" s="907" t="s">
        <v>1066</v>
      </c>
      <c r="BB21" s="884" t="s">
        <v>1067</v>
      </c>
      <c r="BC21" s="578"/>
      <c r="BD21" s="578"/>
      <c r="BE21" s="581"/>
      <c r="BF21" s="581"/>
      <c r="BG21" s="581"/>
      <c r="BH21" s="581"/>
      <c r="BI21" s="581"/>
      <c r="BJ21" s="578"/>
      <c r="BK21" s="578"/>
      <c r="BL21" s="575"/>
    </row>
    <row r="22" spans="1:64" s="145" customFormat="1" ht="180" x14ac:dyDescent="0.25">
      <c r="A22" s="716"/>
      <c r="B22" s="717"/>
      <c r="C22" s="718"/>
      <c r="D22" s="603"/>
      <c r="E22" s="606"/>
      <c r="F22" s="609"/>
      <c r="G22" s="707"/>
      <c r="H22" s="588"/>
      <c r="I22" s="612"/>
      <c r="J22" s="615"/>
      <c r="K22" s="730"/>
      <c r="L22" s="579"/>
      <c r="M22" s="579"/>
      <c r="N22" s="903"/>
      <c r="O22" s="904"/>
      <c r="P22" s="588"/>
      <c r="Q22" s="600"/>
      <c r="R22" s="588"/>
      <c r="S22" s="600"/>
      <c r="T22" s="588"/>
      <c r="U22" s="600"/>
      <c r="V22" s="621"/>
      <c r="W22" s="600"/>
      <c r="X22" s="600"/>
      <c r="Y22" s="585"/>
      <c r="Z22" s="365">
        <v>2</v>
      </c>
      <c r="AA22" s="879" t="s">
        <v>1059</v>
      </c>
      <c r="AB22" s="905" t="s">
        <v>1060</v>
      </c>
      <c r="AC22" s="906" t="s">
        <v>1061</v>
      </c>
      <c r="AD22" s="161" t="str">
        <f t="shared" si="0"/>
        <v>Probabilidad</v>
      </c>
      <c r="AE22" s="450" t="s">
        <v>222</v>
      </c>
      <c r="AF22" s="166">
        <f t="shared" si="1"/>
        <v>0.25</v>
      </c>
      <c r="AG22" s="450" t="s">
        <v>262</v>
      </c>
      <c r="AH22" s="168">
        <f t="shared" si="2"/>
        <v>0.15</v>
      </c>
      <c r="AI22" s="172">
        <f t="shared" si="3"/>
        <v>0.4</v>
      </c>
      <c r="AJ22" s="173">
        <f>IFERROR(IF(AND(AD21="Probabilidad",AD22="Probabilidad"),(AJ21-(+AJ21*AI22)),IF(AD22="Probabilidad",(Q21-(+Q21*AI22)),IF(AD22="Impacto",AJ21,""))),"")</f>
        <v>0.216</v>
      </c>
      <c r="AK22" s="173">
        <f>IFERROR(IF(AND(AD21="Impacto",AD22="Impacto"),(AK21-(+AK21*AI22)),IF(AD22="Impacto",(W21-(+W21*AI22)),IF(AD22="Probabilidad",AK21,""))),"")</f>
        <v>0.6</v>
      </c>
      <c r="AL22" s="144" t="s">
        <v>224</v>
      </c>
      <c r="AM22" s="144" t="s">
        <v>225</v>
      </c>
      <c r="AN22" s="144" t="s">
        <v>271</v>
      </c>
      <c r="AO22" s="624"/>
      <c r="AP22" s="624"/>
      <c r="AQ22" s="585"/>
      <c r="AR22" s="624"/>
      <c r="AS22" s="624"/>
      <c r="AT22" s="585"/>
      <c r="AU22" s="585"/>
      <c r="AV22" s="585"/>
      <c r="AW22" s="880"/>
      <c r="AX22" s="908"/>
      <c r="AY22" s="909"/>
      <c r="AZ22" s="881"/>
      <c r="BA22" s="908"/>
      <c r="BB22" s="886"/>
      <c r="BC22" s="579"/>
      <c r="BD22" s="579"/>
      <c r="BE22" s="582"/>
      <c r="BF22" s="582"/>
      <c r="BG22" s="582"/>
      <c r="BH22" s="582"/>
      <c r="BI22" s="582"/>
      <c r="BJ22" s="579"/>
      <c r="BK22" s="579"/>
      <c r="BL22" s="576"/>
    </row>
    <row r="23" spans="1:64" s="145" customFormat="1" ht="15" customHeight="1" x14ac:dyDescent="0.25">
      <c r="A23" s="716"/>
      <c r="B23" s="717"/>
      <c r="C23" s="718"/>
      <c r="D23" s="603"/>
      <c r="E23" s="606"/>
      <c r="F23" s="609"/>
      <c r="G23" s="707"/>
      <c r="H23" s="588"/>
      <c r="I23" s="612"/>
      <c r="J23" s="615"/>
      <c r="K23" s="730"/>
      <c r="L23" s="579"/>
      <c r="M23" s="579"/>
      <c r="N23" s="903"/>
      <c r="O23" s="904"/>
      <c r="P23" s="588"/>
      <c r="Q23" s="600"/>
      <c r="R23" s="588"/>
      <c r="S23" s="600"/>
      <c r="T23" s="588"/>
      <c r="U23" s="600"/>
      <c r="V23" s="621"/>
      <c r="W23" s="600"/>
      <c r="X23" s="600"/>
      <c r="Y23" s="585"/>
      <c r="Z23" s="365">
        <v>3</v>
      </c>
      <c r="AA23" s="506"/>
      <c r="AB23" s="450"/>
      <c r="AC23" s="451"/>
      <c r="AD23" s="161" t="str">
        <f t="shared" si="0"/>
        <v/>
      </c>
      <c r="AE23" s="450"/>
      <c r="AF23" s="166" t="str">
        <f t="shared" si="1"/>
        <v/>
      </c>
      <c r="AG23" s="450"/>
      <c r="AH23" s="168" t="str">
        <f t="shared" si="2"/>
        <v/>
      </c>
      <c r="AI23" s="172" t="str">
        <f t="shared" si="3"/>
        <v/>
      </c>
      <c r="AJ23" s="173" t="str">
        <f>IFERROR(IF(AND(AD22="Probabilidad",AD23="Probabilidad"),(AJ22-(+AJ22*AI23)),IF(AND(AD22="Impacto",AD23="Probabilidad"),(AJ21-(+AJ21*AI23)),IF(AD23="Impacto",AJ22,""))),"")</f>
        <v/>
      </c>
      <c r="AK23" s="173" t="str">
        <f>IFERROR(IF(AND(AD22="Impacto",AD23="Impacto"),(AK22-(+AK22*AI23)),IF(AND(AD22="Probabilidad",AD23="Impacto"),(AK21-(+AK21*AI23)),IF(AD23="Probabilidad",AK22,""))),"")</f>
        <v/>
      </c>
      <c r="AL23" s="452"/>
      <c r="AM23" s="452"/>
      <c r="AN23" s="452"/>
      <c r="AO23" s="624"/>
      <c r="AP23" s="624"/>
      <c r="AQ23" s="585"/>
      <c r="AR23" s="624"/>
      <c r="AS23" s="624"/>
      <c r="AT23" s="585"/>
      <c r="AU23" s="585"/>
      <c r="AV23" s="585"/>
      <c r="AW23" s="880"/>
      <c r="AX23" s="908"/>
      <c r="AY23" s="909"/>
      <c r="AZ23" s="881"/>
      <c r="BA23" s="908"/>
      <c r="BB23" s="886"/>
      <c r="BC23" s="579"/>
      <c r="BD23" s="579"/>
      <c r="BE23" s="582"/>
      <c r="BF23" s="582"/>
      <c r="BG23" s="582"/>
      <c r="BH23" s="582"/>
      <c r="BI23" s="582"/>
      <c r="BJ23" s="579"/>
      <c r="BK23" s="579"/>
      <c r="BL23" s="576"/>
    </row>
    <row r="24" spans="1:64" s="145" customFormat="1" ht="15" customHeight="1" x14ac:dyDescent="0.25">
      <c r="A24" s="716"/>
      <c r="B24" s="717"/>
      <c r="C24" s="718"/>
      <c r="D24" s="603"/>
      <c r="E24" s="606"/>
      <c r="F24" s="609"/>
      <c r="G24" s="707"/>
      <c r="H24" s="588"/>
      <c r="I24" s="612"/>
      <c r="J24" s="615"/>
      <c r="K24" s="730"/>
      <c r="L24" s="579"/>
      <c r="M24" s="579"/>
      <c r="N24" s="903"/>
      <c r="O24" s="904"/>
      <c r="P24" s="588"/>
      <c r="Q24" s="600"/>
      <c r="R24" s="588"/>
      <c r="S24" s="600"/>
      <c r="T24" s="588"/>
      <c r="U24" s="600"/>
      <c r="V24" s="621"/>
      <c r="W24" s="600"/>
      <c r="X24" s="600"/>
      <c r="Y24" s="585"/>
      <c r="Z24" s="365">
        <v>4</v>
      </c>
      <c r="AA24" s="388"/>
      <c r="AB24" s="155"/>
      <c r="AC24" s="388"/>
      <c r="AD24" s="161" t="str">
        <f t="shared" si="0"/>
        <v/>
      </c>
      <c r="AE24" s="450"/>
      <c r="AF24" s="166" t="str">
        <f t="shared" si="1"/>
        <v/>
      </c>
      <c r="AG24" s="450"/>
      <c r="AH24" s="168" t="str">
        <f t="shared" si="2"/>
        <v/>
      </c>
      <c r="AI24" s="172" t="str">
        <f t="shared" si="3"/>
        <v/>
      </c>
      <c r="AJ24" s="173" t="str">
        <f>IFERROR(IF(AND(AD23="Probabilidad",AD24="Probabilidad"),(AJ23-(+AJ23*AI24)),IF(AND(AD23="Impacto",AD24="Probabilidad"),(AJ22-(+AJ22*AI24)),IF(AD24="Impacto",AJ23,""))),"")</f>
        <v/>
      </c>
      <c r="AK24" s="173" t="str">
        <f>IFERROR(IF(AND(AD23="Impacto",AD24="Impacto"),(AK23-(+AK23*AI24)),IF(AND(AD23="Probabilidad",AD24="Impacto"),(AK22-(+AK22*AI24)),IF(AD24="Probabilidad",AK23,""))),"")</f>
        <v/>
      </c>
      <c r="AL24" s="452"/>
      <c r="AM24" s="452"/>
      <c r="AN24" s="452"/>
      <c r="AO24" s="624"/>
      <c r="AP24" s="624"/>
      <c r="AQ24" s="585"/>
      <c r="AR24" s="624"/>
      <c r="AS24" s="624"/>
      <c r="AT24" s="585"/>
      <c r="AU24" s="585"/>
      <c r="AV24" s="585"/>
      <c r="AW24" s="880"/>
      <c r="AX24" s="908"/>
      <c r="AY24" s="909"/>
      <c r="AZ24" s="881"/>
      <c r="BA24" s="908"/>
      <c r="BB24" s="886"/>
      <c r="BC24" s="579"/>
      <c r="BD24" s="579"/>
      <c r="BE24" s="582"/>
      <c r="BF24" s="582"/>
      <c r="BG24" s="582"/>
      <c r="BH24" s="582"/>
      <c r="BI24" s="582"/>
      <c r="BJ24" s="579"/>
      <c r="BK24" s="579"/>
      <c r="BL24" s="576"/>
    </row>
    <row r="25" spans="1:64" s="145" customFormat="1" ht="15" customHeight="1" x14ac:dyDescent="0.25">
      <c r="A25" s="716"/>
      <c r="B25" s="717"/>
      <c r="C25" s="718"/>
      <c r="D25" s="603"/>
      <c r="E25" s="606"/>
      <c r="F25" s="609"/>
      <c r="G25" s="707"/>
      <c r="H25" s="588"/>
      <c r="I25" s="612"/>
      <c r="J25" s="615"/>
      <c r="K25" s="730"/>
      <c r="L25" s="579"/>
      <c r="M25" s="579"/>
      <c r="N25" s="903"/>
      <c r="O25" s="904"/>
      <c r="P25" s="588"/>
      <c r="Q25" s="600"/>
      <c r="R25" s="588"/>
      <c r="S25" s="600"/>
      <c r="T25" s="588"/>
      <c r="U25" s="600"/>
      <c r="V25" s="621"/>
      <c r="W25" s="600"/>
      <c r="X25" s="600"/>
      <c r="Y25" s="585"/>
      <c r="Z25" s="365">
        <v>5</v>
      </c>
      <c r="AA25" s="451"/>
      <c r="AB25" s="450"/>
      <c r="AC25" s="451"/>
      <c r="AD25" s="161" t="str">
        <f t="shared" si="0"/>
        <v/>
      </c>
      <c r="AE25" s="450"/>
      <c r="AF25" s="166" t="str">
        <f t="shared" si="1"/>
        <v/>
      </c>
      <c r="AG25" s="450"/>
      <c r="AH25" s="168" t="str">
        <f t="shared" si="2"/>
        <v/>
      </c>
      <c r="AI25" s="172" t="str">
        <f t="shared" si="3"/>
        <v/>
      </c>
      <c r="AJ25" s="173" t="str">
        <f>IFERROR(IF(AND(AD24="Probabilidad",AD25="Probabilidad"),(AJ24-(+AJ24*AI25)),IF(AND(AD24="Impacto",AD25="Probabilidad"),(AJ23-(+AJ23*AI25)),IF(AD25="Impacto",AJ24,""))),"")</f>
        <v/>
      </c>
      <c r="AK25" s="173" t="str">
        <f>IFERROR(IF(AND(AD24="Impacto",AD25="Impacto"),(AK24-(+AK24*AI25)),IF(AND(AD24="Probabilidad",AD25="Impacto"),(AK23-(+AK23*AI25)),IF(AD25="Probabilidad",AK24,""))),"")</f>
        <v/>
      </c>
      <c r="AL25" s="452"/>
      <c r="AM25" s="452"/>
      <c r="AN25" s="452"/>
      <c r="AO25" s="624"/>
      <c r="AP25" s="624"/>
      <c r="AQ25" s="585"/>
      <c r="AR25" s="624"/>
      <c r="AS25" s="624"/>
      <c r="AT25" s="585"/>
      <c r="AU25" s="585"/>
      <c r="AV25" s="585"/>
      <c r="AW25" s="880"/>
      <c r="AX25" s="908"/>
      <c r="AY25" s="909"/>
      <c r="AZ25" s="881"/>
      <c r="BA25" s="908"/>
      <c r="BB25" s="886"/>
      <c r="BC25" s="579"/>
      <c r="BD25" s="579"/>
      <c r="BE25" s="582"/>
      <c r="BF25" s="582"/>
      <c r="BG25" s="582"/>
      <c r="BH25" s="582"/>
      <c r="BI25" s="582"/>
      <c r="BJ25" s="579"/>
      <c r="BK25" s="579"/>
      <c r="BL25" s="576"/>
    </row>
    <row r="26" spans="1:64" s="145" customFormat="1" ht="15.75" customHeight="1" thickBot="1" x14ac:dyDescent="0.3">
      <c r="A26" s="716"/>
      <c r="B26" s="717"/>
      <c r="C26" s="718"/>
      <c r="D26" s="604"/>
      <c r="E26" s="607"/>
      <c r="F26" s="610"/>
      <c r="G26" s="708"/>
      <c r="H26" s="589"/>
      <c r="I26" s="613"/>
      <c r="J26" s="616"/>
      <c r="K26" s="731"/>
      <c r="L26" s="580"/>
      <c r="M26" s="580"/>
      <c r="N26" s="631"/>
      <c r="O26" s="694"/>
      <c r="P26" s="589"/>
      <c r="Q26" s="601"/>
      <c r="R26" s="589"/>
      <c r="S26" s="601"/>
      <c r="T26" s="589"/>
      <c r="U26" s="601"/>
      <c r="V26" s="622"/>
      <c r="W26" s="601"/>
      <c r="X26" s="601"/>
      <c r="Y26" s="586"/>
      <c r="Z26" s="366">
        <v>6</v>
      </c>
      <c r="AA26" s="150"/>
      <c r="AB26" s="379"/>
      <c r="AC26" s="150"/>
      <c r="AD26" s="163" t="str">
        <f t="shared" si="0"/>
        <v/>
      </c>
      <c r="AE26" s="152"/>
      <c r="AF26" s="167" t="str">
        <f t="shared" si="1"/>
        <v/>
      </c>
      <c r="AG26" s="152"/>
      <c r="AH26" s="169" t="str">
        <f t="shared" si="2"/>
        <v/>
      </c>
      <c r="AI26" s="174" t="str">
        <f t="shared" si="3"/>
        <v/>
      </c>
      <c r="AJ26" s="173" t="str">
        <f>IFERROR(IF(AND(AD25="Probabilidad",AD26="Probabilidad"),(AJ25-(+AJ25*AI26)),IF(AND(AD25="Impacto",AD26="Probabilidad"),(AJ24-(+AJ24*AI26)),IF(AD26="Impacto",AJ25,""))),"")</f>
        <v/>
      </c>
      <c r="AK26" s="173" t="str">
        <f>IFERROR(IF(AND(AD25="Impacto",AD26="Impacto"),(AK25-(+AK25*AI26)),IF(AND(AD25="Probabilidad",AD26="Impacto"),(AK24-(+AK24*AI26)),IF(AD26="Probabilidad",AK25,""))),"")</f>
        <v/>
      </c>
      <c r="AL26" s="153"/>
      <c r="AM26" s="153"/>
      <c r="AN26" s="153"/>
      <c r="AO26" s="625"/>
      <c r="AP26" s="625"/>
      <c r="AQ26" s="586"/>
      <c r="AR26" s="625"/>
      <c r="AS26" s="625"/>
      <c r="AT26" s="586"/>
      <c r="AU26" s="586"/>
      <c r="AV26" s="586"/>
      <c r="AW26" s="638"/>
      <c r="AX26" s="910"/>
      <c r="AY26" s="911"/>
      <c r="AZ26" s="882"/>
      <c r="BA26" s="910"/>
      <c r="BB26" s="888"/>
      <c r="BC26" s="580"/>
      <c r="BD26" s="580"/>
      <c r="BE26" s="583"/>
      <c r="BF26" s="583"/>
      <c r="BG26" s="583"/>
      <c r="BH26" s="583"/>
      <c r="BI26" s="583"/>
      <c r="BJ26" s="580"/>
      <c r="BK26" s="580"/>
      <c r="BL26" s="577"/>
    </row>
    <row r="27" spans="1:64" s="145" customFormat="1" ht="82.5" customHeight="1" thickBot="1" x14ac:dyDescent="0.3">
      <c r="A27" s="716"/>
      <c r="B27" s="717"/>
      <c r="C27" s="718"/>
      <c r="D27" s="602" t="s">
        <v>998</v>
      </c>
      <c r="E27" s="605" t="s">
        <v>945</v>
      </c>
      <c r="F27" s="608">
        <v>4</v>
      </c>
      <c r="G27" s="578" t="s">
        <v>1105</v>
      </c>
      <c r="H27" s="587"/>
      <c r="I27" s="611" t="str">
        <f>IF(D27="","",IF(D27="RG",'Identificación RG'!B73,IF(H27="","",(CONCATENATE(H27," ",$K$2," ",G27," ",$K$3," ",M27," ",$K$4," ",L27)))))</f>
        <v>Posibilidad de afectación Reputacional por *incumplimiento de la meta de población a atender *., debido a la baja participación de usuarios en las actividades programadas en mediación de lectura, escritura y oralidad</v>
      </c>
      <c r="J27" s="614"/>
      <c r="K27" s="729" t="str">
        <f>CONCATENATE(" *",'Identificación RG'!C68," *",'Identificación RG'!E68," *",'Identificación RG'!G68)</f>
        <v xml:space="preserve"> *Ejercicios de planeación de la oferta sin involucrar la base de la cadena de servicio (coordinadores bibliotecarios, mediadores)  *Baja pertinencia de la oferta de servicios y actividades en los diferentes espacios bibliotecarios para los usuarios y personal de las bibliotecas *Dificultad para actualizar oportunamente la información sobre las necesidades y expectativas de los grupos de valor</v>
      </c>
      <c r="L27" s="578"/>
      <c r="M27" s="578"/>
      <c r="N27" s="644" t="s">
        <v>1106</v>
      </c>
      <c r="O27" s="914">
        <v>1</v>
      </c>
      <c r="P27" s="587" t="s">
        <v>220</v>
      </c>
      <c r="Q27" s="599">
        <f>IF(P27="Muy Alta",100%,IF(P27="Alta",80%,IF(P27="Media",60%,IF(P27="Baja",40%,IF(P27="Muy Baja",20%,"")))))</f>
        <v>0.6</v>
      </c>
      <c r="R27" s="587" t="s">
        <v>55</v>
      </c>
      <c r="S27" s="599">
        <f>IF(R27="Catastrófico",100%,IF(R27="Mayor",80%,IF(R27="Moderado",60%,IF(R27="Menor",40%,IF(R27="Leve",20%,"")))))</f>
        <v>0.4</v>
      </c>
      <c r="T27" s="587" t="s">
        <v>56</v>
      </c>
      <c r="U27" s="599">
        <f>IF(T27="Catastrófico",100%,IF(T27="Mayor",80%,IF(T27="Moderado",60%,IF(T27="Menor",40%,IF(T27="Leve",20%,"")))))</f>
        <v>0.6</v>
      </c>
      <c r="V27" s="620" t="str">
        <f>IF(W27=100%,"Catastrófico",IF(W27=80%,"Mayor",IF(W27=60%,"Moderado",IF(W27=40%,"Menor",IF(W27=20%,"Leve","")))))</f>
        <v>Moderado</v>
      </c>
      <c r="W27" s="599">
        <f>IF(AND(S27="",U27=""),"",MAX(S27,U27))</f>
        <v>0.6</v>
      </c>
      <c r="X27" s="599" t="str">
        <f>CONCATENATE(P27,V27)</f>
        <v>MediaModerado</v>
      </c>
      <c r="Y27" s="584"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Moderado</v>
      </c>
      <c r="Z27" s="364">
        <v>1</v>
      </c>
      <c r="AA27" s="872" t="s">
        <v>1109</v>
      </c>
      <c r="AB27" s="873" t="s">
        <v>1003</v>
      </c>
      <c r="AC27" s="523" t="s">
        <v>1110</v>
      </c>
      <c r="AD27" s="160" t="str">
        <f t="shared" si="0"/>
        <v>Probabilidad</v>
      </c>
      <c r="AE27" s="399" t="s">
        <v>222</v>
      </c>
      <c r="AF27" s="165">
        <f t="shared" si="1"/>
        <v>0.25</v>
      </c>
      <c r="AG27" s="399" t="s">
        <v>262</v>
      </c>
      <c r="AH27" s="165">
        <f t="shared" si="2"/>
        <v>0.15</v>
      </c>
      <c r="AI27" s="170">
        <f t="shared" si="3"/>
        <v>0.4</v>
      </c>
      <c r="AJ27" s="171">
        <f>IFERROR(IF(AD27="Probabilidad",(Q27-(+Q27*AI27)),IF(AD27="Impacto",Q27,"")),"")</f>
        <v>0.36</v>
      </c>
      <c r="AK27" s="171">
        <f>IFERROR(IF(AD27="Impacto",(W27-(+W27*AI27)),IF(AD27="Probabilidad",W27,"")),"")</f>
        <v>0.6</v>
      </c>
      <c r="AL27" s="144"/>
      <c r="AM27" s="144"/>
      <c r="AN27" s="144"/>
      <c r="AO27" s="623">
        <f>Q27</f>
        <v>0.6</v>
      </c>
      <c r="AP27" s="623">
        <f>IF(AJ27="","",MIN(AJ27:AJ32))</f>
        <v>0.12959999999999999</v>
      </c>
      <c r="AQ27" s="584" t="str">
        <f>IFERROR(IF(AP27="","",IF(AP27&lt;=0.2,"Muy Baja",IF(AP27&lt;=0.4,"Baja",IF(AP27&lt;=0.6,"Media",IF(AP27&lt;=0.8,"Alta","Muy Alta"))))),"")</f>
        <v>Muy Baja</v>
      </c>
      <c r="AR27" s="623">
        <f>W27</f>
        <v>0.6</v>
      </c>
      <c r="AS27" s="623">
        <f>IF(AK27="","",MIN(AK27:AK32))</f>
        <v>0.6</v>
      </c>
      <c r="AT27" s="584" t="str">
        <f>IFERROR(IF(AS27="","",IF(AS27&lt;=0.2,"Leve",IF(AS27&lt;=0.4,"Menor",IF(AS27&lt;=0.6,"Moderado",IF(AS27&lt;=0.8,"Mayor","Catastrófico"))))),"")</f>
        <v>Moderado</v>
      </c>
      <c r="AU27" s="584" t="str">
        <f>Y27</f>
        <v>Moderado</v>
      </c>
      <c r="AV27" s="584"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Moderado</v>
      </c>
      <c r="AW27" s="732" t="s">
        <v>1013</v>
      </c>
      <c r="AX27" s="644" t="s">
        <v>1114</v>
      </c>
      <c r="AY27" s="644" t="s">
        <v>1115</v>
      </c>
      <c r="AZ27" s="644" t="s">
        <v>1065</v>
      </c>
      <c r="BA27" s="644" t="s">
        <v>1116</v>
      </c>
      <c r="BB27" s="644" t="s">
        <v>1117</v>
      </c>
      <c r="BC27" s="578"/>
      <c r="BD27" s="578"/>
      <c r="BE27" s="581"/>
      <c r="BF27" s="581"/>
      <c r="BG27" s="581"/>
      <c r="BH27" s="581"/>
      <c r="BI27" s="581"/>
      <c r="BJ27" s="578"/>
      <c r="BK27" s="578"/>
      <c r="BL27" s="575"/>
    </row>
    <row r="28" spans="1:64" s="145" customFormat="1" ht="78" customHeight="1" thickBot="1" x14ac:dyDescent="0.3">
      <c r="A28" s="716"/>
      <c r="B28" s="717"/>
      <c r="C28" s="718"/>
      <c r="D28" s="603"/>
      <c r="E28" s="606"/>
      <c r="F28" s="609"/>
      <c r="G28" s="630"/>
      <c r="H28" s="588"/>
      <c r="I28" s="612"/>
      <c r="J28" s="615"/>
      <c r="K28" s="730"/>
      <c r="L28" s="579"/>
      <c r="M28" s="579"/>
      <c r="N28" s="881"/>
      <c r="O28" s="915"/>
      <c r="P28" s="588"/>
      <c r="Q28" s="600"/>
      <c r="R28" s="588"/>
      <c r="S28" s="600"/>
      <c r="T28" s="588"/>
      <c r="U28" s="600"/>
      <c r="V28" s="621"/>
      <c r="W28" s="600"/>
      <c r="X28" s="600"/>
      <c r="Y28" s="585"/>
      <c r="Z28" s="365">
        <v>2</v>
      </c>
      <c r="AA28" s="917" t="s">
        <v>1111</v>
      </c>
      <c r="AB28" s="918" t="s">
        <v>1003</v>
      </c>
      <c r="AC28" s="523" t="s">
        <v>1110</v>
      </c>
      <c r="AD28" s="161" t="str">
        <f t="shared" si="0"/>
        <v>Probabilidad</v>
      </c>
      <c r="AE28" s="450" t="s">
        <v>222</v>
      </c>
      <c r="AF28" s="166">
        <f t="shared" si="1"/>
        <v>0.25</v>
      </c>
      <c r="AG28" s="450" t="s">
        <v>262</v>
      </c>
      <c r="AH28" s="168">
        <f t="shared" si="2"/>
        <v>0.15</v>
      </c>
      <c r="AI28" s="172">
        <f t="shared" si="3"/>
        <v>0.4</v>
      </c>
      <c r="AJ28" s="173">
        <f>IFERROR(IF(AND(AD27="Probabilidad",AD28="Probabilidad"),(AJ27-(+AJ27*AI28)),IF(AD28="Probabilidad",(Q27-(+Q27*AI28)),IF(AD28="Impacto",AJ27,""))),"")</f>
        <v>0.216</v>
      </c>
      <c r="AK28" s="173">
        <f>IFERROR(IF(AND(AD27="Impacto",AD28="Impacto"),(AK27-(+AK27*AI28)),IF(AD28="Impacto",(W27-(+W27*AI28)),IF(AD28="Probabilidad",AK27,""))),"")</f>
        <v>0.6</v>
      </c>
      <c r="AL28" s="452"/>
      <c r="AM28" s="452"/>
      <c r="AN28" s="452"/>
      <c r="AO28" s="624"/>
      <c r="AP28" s="624"/>
      <c r="AQ28" s="585"/>
      <c r="AR28" s="624"/>
      <c r="AS28" s="624"/>
      <c r="AT28" s="585"/>
      <c r="AU28" s="585"/>
      <c r="AV28" s="585"/>
      <c r="AW28" s="733"/>
      <c r="AX28" s="924"/>
      <c r="AY28" s="924"/>
      <c r="AZ28" s="924"/>
      <c r="BA28" s="924"/>
      <c r="BB28" s="924"/>
      <c r="BC28" s="579"/>
      <c r="BD28" s="579"/>
      <c r="BE28" s="582"/>
      <c r="BF28" s="582"/>
      <c r="BG28" s="582"/>
      <c r="BH28" s="582"/>
      <c r="BI28" s="582"/>
      <c r="BJ28" s="579"/>
      <c r="BK28" s="579"/>
      <c r="BL28" s="576"/>
    </row>
    <row r="29" spans="1:64" s="145" customFormat="1" ht="72" customHeight="1" x14ac:dyDescent="0.25">
      <c r="A29" s="716"/>
      <c r="B29" s="717"/>
      <c r="C29" s="718"/>
      <c r="D29" s="603"/>
      <c r="E29" s="606"/>
      <c r="F29" s="609"/>
      <c r="G29" s="630"/>
      <c r="H29" s="588"/>
      <c r="I29" s="612"/>
      <c r="J29" s="615"/>
      <c r="K29" s="730"/>
      <c r="L29" s="579"/>
      <c r="M29" s="579"/>
      <c r="N29" s="881"/>
      <c r="O29" s="915"/>
      <c r="P29" s="588"/>
      <c r="Q29" s="600"/>
      <c r="R29" s="588"/>
      <c r="S29" s="600"/>
      <c r="T29" s="588"/>
      <c r="U29" s="600"/>
      <c r="V29" s="621"/>
      <c r="W29" s="600"/>
      <c r="X29" s="600"/>
      <c r="Y29" s="585"/>
      <c r="Z29" s="365">
        <v>3</v>
      </c>
      <c r="AA29" s="917" t="s">
        <v>1112</v>
      </c>
      <c r="AB29" s="919" t="s">
        <v>1003</v>
      </c>
      <c r="AC29" s="523" t="s">
        <v>1110</v>
      </c>
      <c r="AD29" s="161" t="str">
        <f t="shared" si="0"/>
        <v>Probabilidad</v>
      </c>
      <c r="AE29" s="450" t="s">
        <v>222</v>
      </c>
      <c r="AF29" s="166">
        <f t="shared" si="1"/>
        <v>0.25</v>
      </c>
      <c r="AG29" s="450" t="s">
        <v>262</v>
      </c>
      <c r="AH29" s="168">
        <f t="shared" si="2"/>
        <v>0.15</v>
      </c>
      <c r="AI29" s="172">
        <f t="shared" si="3"/>
        <v>0.4</v>
      </c>
      <c r="AJ29" s="173">
        <f>IFERROR(IF(AND(AD28="Probabilidad",AD29="Probabilidad"),(AJ28-(+AJ28*AI29)),IF(AND(AD28="Impacto",AD29="Probabilidad"),(AJ27-(+AJ27*AI29)),IF(AD29="Impacto",AJ28,""))),"")</f>
        <v>0.12959999999999999</v>
      </c>
      <c r="AK29" s="173">
        <f>IFERROR(IF(AND(AD28="Impacto",AD29="Impacto"),(AK28-(+AK28*AI29)),IF(AND(AD28="Probabilidad",AD29="Impacto"),(AK27-(+AK27*AI29)),IF(AD29="Probabilidad",AK28,""))),"")</f>
        <v>0.6</v>
      </c>
      <c r="AL29" s="452"/>
      <c r="AM29" s="452"/>
      <c r="AN29" s="452"/>
      <c r="AO29" s="624"/>
      <c r="AP29" s="624"/>
      <c r="AQ29" s="585"/>
      <c r="AR29" s="624"/>
      <c r="AS29" s="624"/>
      <c r="AT29" s="585"/>
      <c r="AU29" s="585"/>
      <c r="AV29" s="585"/>
      <c r="AW29" s="733"/>
      <c r="AX29" s="924"/>
      <c r="AY29" s="924"/>
      <c r="AZ29" s="924"/>
      <c r="BA29" s="924"/>
      <c r="BB29" s="924"/>
      <c r="BC29" s="579"/>
      <c r="BD29" s="579"/>
      <c r="BE29" s="582"/>
      <c r="BF29" s="582"/>
      <c r="BG29" s="582"/>
      <c r="BH29" s="582"/>
      <c r="BI29" s="582"/>
      <c r="BJ29" s="579"/>
      <c r="BK29" s="579"/>
      <c r="BL29" s="576"/>
    </row>
    <row r="30" spans="1:64" s="145" customFormat="1" x14ac:dyDescent="0.25">
      <c r="A30" s="716"/>
      <c r="B30" s="717"/>
      <c r="C30" s="718"/>
      <c r="D30" s="603"/>
      <c r="E30" s="606"/>
      <c r="F30" s="609"/>
      <c r="G30" s="630"/>
      <c r="H30" s="588"/>
      <c r="I30" s="612"/>
      <c r="J30" s="615"/>
      <c r="K30" s="730"/>
      <c r="L30" s="579"/>
      <c r="M30" s="579"/>
      <c r="N30" s="881"/>
      <c r="O30" s="915"/>
      <c r="P30" s="588"/>
      <c r="Q30" s="600"/>
      <c r="R30" s="588"/>
      <c r="S30" s="600"/>
      <c r="T30" s="588"/>
      <c r="U30" s="600"/>
      <c r="V30" s="621"/>
      <c r="W30" s="600"/>
      <c r="X30" s="600"/>
      <c r="Y30" s="585"/>
      <c r="Z30" s="365">
        <v>4</v>
      </c>
      <c r="AA30" s="920"/>
      <c r="AB30" s="919"/>
      <c r="AC30" s="920"/>
      <c r="AD30" s="161" t="str">
        <f t="shared" si="0"/>
        <v/>
      </c>
      <c r="AE30" s="148"/>
      <c r="AF30" s="166" t="str">
        <f t="shared" si="1"/>
        <v/>
      </c>
      <c r="AG30" s="148"/>
      <c r="AH30" s="168" t="str">
        <f t="shared" si="2"/>
        <v/>
      </c>
      <c r="AI30" s="172" t="str">
        <f t="shared" si="3"/>
        <v/>
      </c>
      <c r="AJ30" s="173" t="str">
        <f>IFERROR(IF(AND(AD29="Probabilidad",AD30="Probabilidad"),(AJ29-(+AJ29*AI30)),IF(AND(AD29="Impacto",AD30="Probabilidad"),(AJ28-(+AJ28*AI30)),IF(AD30="Impacto",AJ29,""))),"")</f>
        <v/>
      </c>
      <c r="AK30" s="173" t="str">
        <f>IFERROR(IF(AND(AD29="Impacto",AD30="Impacto"),(AK29-(+AK29*AI30)),IF(AND(AD29="Probabilidad",AD30="Impacto"),(AK28-(+AK28*AI30)),IF(AD30="Probabilidad",AK29,""))),"")</f>
        <v/>
      </c>
      <c r="AL30" s="149"/>
      <c r="AM30" s="149"/>
      <c r="AN30" s="149"/>
      <c r="AO30" s="624"/>
      <c r="AP30" s="624"/>
      <c r="AQ30" s="585"/>
      <c r="AR30" s="624"/>
      <c r="AS30" s="624"/>
      <c r="AT30" s="585"/>
      <c r="AU30" s="585"/>
      <c r="AV30" s="585"/>
      <c r="AW30" s="733"/>
      <c r="AX30" s="924"/>
      <c r="AY30" s="924"/>
      <c r="AZ30" s="924"/>
      <c r="BA30" s="924"/>
      <c r="BB30" s="924"/>
      <c r="BC30" s="579"/>
      <c r="BD30" s="579"/>
      <c r="BE30" s="582"/>
      <c r="BF30" s="582"/>
      <c r="BG30" s="582"/>
      <c r="BH30" s="582"/>
      <c r="BI30" s="582"/>
      <c r="BJ30" s="579"/>
      <c r="BK30" s="579"/>
      <c r="BL30" s="576"/>
    </row>
    <row r="31" spans="1:64" s="145" customFormat="1" x14ac:dyDescent="0.25">
      <c r="A31" s="716"/>
      <c r="B31" s="717"/>
      <c r="C31" s="718"/>
      <c r="D31" s="603"/>
      <c r="E31" s="606"/>
      <c r="F31" s="609"/>
      <c r="G31" s="630"/>
      <c r="H31" s="588"/>
      <c r="I31" s="612"/>
      <c r="J31" s="615"/>
      <c r="K31" s="730"/>
      <c r="L31" s="579"/>
      <c r="M31" s="579"/>
      <c r="N31" s="881"/>
      <c r="O31" s="915"/>
      <c r="P31" s="588"/>
      <c r="Q31" s="600"/>
      <c r="R31" s="588"/>
      <c r="S31" s="600"/>
      <c r="T31" s="588"/>
      <c r="U31" s="600"/>
      <c r="V31" s="621"/>
      <c r="W31" s="600"/>
      <c r="X31" s="600"/>
      <c r="Y31" s="585"/>
      <c r="Z31" s="365">
        <v>5</v>
      </c>
      <c r="AA31" s="921"/>
      <c r="AB31" s="919"/>
      <c r="AC31" s="920"/>
      <c r="AD31" s="161" t="str">
        <f t="shared" si="0"/>
        <v/>
      </c>
      <c r="AE31" s="148"/>
      <c r="AF31" s="166" t="str">
        <f t="shared" si="1"/>
        <v/>
      </c>
      <c r="AG31" s="148"/>
      <c r="AH31" s="168" t="str">
        <f t="shared" si="2"/>
        <v/>
      </c>
      <c r="AI31" s="172" t="str">
        <f t="shared" si="3"/>
        <v/>
      </c>
      <c r="AJ31" s="173" t="str">
        <f>IFERROR(IF(AND(AD30="Probabilidad",AD31="Probabilidad"),(AJ30-(+AJ30*AI31)),IF(AND(AD30="Impacto",AD31="Probabilidad"),(AJ29-(+AJ29*AI31)),IF(AD31="Impacto",AJ30,""))),"")</f>
        <v/>
      </c>
      <c r="AK31" s="173" t="str">
        <f>IFERROR(IF(AND(AD30="Impacto",AD31="Impacto"),(AK30-(+AK30*AI31)),IF(AND(AD30="Probabilidad",AD31="Impacto"),(AK29-(+AK29*AI31)),IF(AD31="Probabilidad",AK30,""))),"")</f>
        <v/>
      </c>
      <c r="AL31" s="149"/>
      <c r="AM31" s="149"/>
      <c r="AN31" s="149"/>
      <c r="AO31" s="624"/>
      <c r="AP31" s="624"/>
      <c r="AQ31" s="585"/>
      <c r="AR31" s="624"/>
      <c r="AS31" s="624"/>
      <c r="AT31" s="585"/>
      <c r="AU31" s="585"/>
      <c r="AV31" s="585"/>
      <c r="AW31" s="733"/>
      <c r="AX31" s="924"/>
      <c r="AY31" s="924"/>
      <c r="AZ31" s="924"/>
      <c r="BA31" s="924"/>
      <c r="BB31" s="924"/>
      <c r="BC31" s="579"/>
      <c r="BD31" s="579"/>
      <c r="BE31" s="582"/>
      <c r="BF31" s="582"/>
      <c r="BG31" s="582"/>
      <c r="BH31" s="582"/>
      <c r="BI31" s="582"/>
      <c r="BJ31" s="579"/>
      <c r="BK31" s="579"/>
      <c r="BL31" s="576"/>
    </row>
    <row r="32" spans="1:64" s="145" customFormat="1" ht="15.75" thickBot="1" x14ac:dyDescent="0.3">
      <c r="A32" s="716"/>
      <c r="B32" s="717"/>
      <c r="C32" s="718"/>
      <c r="D32" s="604"/>
      <c r="E32" s="607"/>
      <c r="F32" s="610"/>
      <c r="G32" s="631"/>
      <c r="H32" s="589"/>
      <c r="I32" s="613"/>
      <c r="J32" s="616"/>
      <c r="K32" s="731"/>
      <c r="L32" s="580"/>
      <c r="M32" s="580"/>
      <c r="N32" s="882"/>
      <c r="O32" s="916"/>
      <c r="P32" s="589"/>
      <c r="Q32" s="601"/>
      <c r="R32" s="589"/>
      <c r="S32" s="601"/>
      <c r="T32" s="589"/>
      <c r="U32" s="601"/>
      <c r="V32" s="622"/>
      <c r="W32" s="601"/>
      <c r="X32" s="601"/>
      <c r="Y32" s="586"/>
      <c r="Z32" s="366">
        <v>6</v>
      </c>
      <c r="AA32" s="922"/>
      <c r="AB32" s="923"/>
      <c r="AC32" s="922"/>
      <c r="AD32" s="163" t="str">
        <f t="shared" si="0"/>
        <v/>
      </c>
      <c r="AE32" s="152"/>
      <c r="AF32" s="167" t="str">
        <f t="shared" si="1"/>
        <v/>
      </c>
      <c r="AG32" s="152"/>
      <c r="AH32" s="169" t="str">
        <f t="shared" si="2"/>
        <v/>
      </c>
      <c r="AI32" s="174" t="str">
        <f t="shared" si="3"/>
        <v/>
      </c>
      <c r="AJ32" s="173" t="str">
        <f>IFERROR(IF(AND(AD31="Probabilidad",AD32="Probabilidad"),(AJ31-(+AJ31*AI32)),IF(AND(AD31="Impacto",AD32="Probabilidad"),(AJ30-(+AJ30*AI32)),IF(AD32="Impacto",AJ31,""))),"")</f>
        <v/>
      </c>
      <c r="AK32" s="173" t="str">
        <f>IFERROR(IF(AND(AD31="Impacto",AD32="Impacto"),(AK31-(+AK31*AI32)),IF(AND(AD31="Probabilidad",AD32="Impacto"),(AK30-(+AK30*AI32)),IF(AD32="Probabilidad",AK31,""))),"")</f>
        <v/>
      </c>
      <c r="AL32" s="153"/>
      <c r="AM32" s="153"/>
      <c r="AN32" s="153"/>
      <c r="AO32" s="625"/>
      <c r="AP32" s="625"/>
      <c r="AQ32" s="586"/>
      <c r="AR32" s="625"/>
      <c r="AS32" s="625"/>
      <c r="AT32" s="586"/>
      <c r="AU32" s="586"/>
      <c r="AV32" s="586"/>
      <c r="AW32" s="734"/>
      <c r="AX32" s="925"/>
      <c r="AY32" s="925"/>
      <c r="AZ32" s="925"/>
      <c r="BA32" s="925"/>
      <c r="BB32" s="925"/>
      <c r="BC32" s="580"/>
      <c r="BD32" s="580"/>
      <c r="BE32" s="583"/>
      <c r="BF32" s="583"/>
      <c r="BG32" s="583"/>
      <c r="BH32" s="583"/>
      <c r="BI32" s="583"/>
      <c r="BJ32" s="580"/>
      <c r="BK32" s="580"/>
      <c r="BL32" s="577"/>
    </row>
    <row r="33" spans="1:64" s="145" customFormat="1" ht="76.5" customHeight="1" x14ac:dyDescent="0.25">
      <c r="A33" s="716"/>
      <c r="B33" s="717"/>
      <c r="C33" s="718"/>
      <c r="D33" s="602" t="s">
        <v>998</v>
      </c>
      <c r="E33" s="605" t="s">
        <v>945</v>
      </c>
      <c r="F33" s="722">
        <v>5</v>
      </c>
      <c r="G33" s="578" t="s">
        <v>1107</v>
      </c>
      <c r="H33" s="587"/>
      <c r="I33" s="611" t="str">
        <f>IF(D33="","",IF(D33="RG",'Identificación RG'!B90,IF(H33="","",(CONCATENATE(H33," ",$K$2," ",G33," ",$K$3," ",M33," ",$K$4," ",L33)))))</f>
        <v>Posibilidad de afectación Reputacional por *disminución en el reconocimiento de la oferta  de servicios *., debido a dispersión de las acciones de formación en las diferentes áreas de la Dirección de Lectura y Bibliotecas</v>
      </c>
      <c r="J33" s="614"/>
      <c r="K33" s="617" t="str">
        <f>CONCATENATE(" *",'Identificación RG'!C85," *",'Identificación RG'!E85," *",'Identificación RG'!G85)</f>
        <v xml:space="preserve"> *Las áreas trabajan en forma desarticulada a la hora de planear las acciones de formación *Reprocesos en las actividades de formación *</v>
      </c>
      <c r="L33" s="578"/>
      <c r="M33" s="578"/>
      <c r="N33" s="644" t="s">
        <v>1108</v>
      </c>
      <c r="O33" s="914">
        <v>1</v>
      </c>
      <c r="P33" s="587" t="s">
        <v>220</v>
      </c>
      <c r="Q33" s="599">
        <f>IF(P33="Muy Alta",100%,IF(P33="Alta",80%,IF(P33="Media",60%,IF(P33="Baja",40%,IF(P33="Muy Baja",20%,"")))))</f>
        <v>0.6</v>
      </c>
      <c r="R33" s="587" t="s">
        <v>55</v>
      </c>
      <c r="S33" s="599">
        <f>IF(R33="Catastrófico",100%,IF(R33="Mayor",80%,IF(R33="Moderado",60%,IF(R33="Menor",40%,IF(R33="Leve",20%,"")))))</f>
        <v>0.4</v>
      </c>
      <c r="T33" s="587" t="s">
        <v>55</v>
      </c>
      <c r="U33" s="599">
        <f>IF(T33="Catastrófico",100%,IF(T33="Mayor",80%,IF(T33="Moderado",60%,IF(T33="Menor",40%,IF(T33="Leve",20%,"")))))</f>
        <v>0.4</v>
      </c>
      <c r="V33" s="620" t="str">
        <f>IF(W33=100%,"Catastrófico",IF(W33=80%,"Mayor",IF(W33=60%,"Moderado",IF(W33=40%,"Menor",IF(W33=20%,"Leve","")))))</f>
        <v>Menor</v>
      </c>
      <c r="W33" s="599">
        <f>IF(AND(S33="",U33=""),"",MAX(S33,U33))</f>
        <v>0.4</v>
      </c>
      <c r="X33" s="599" t="str">
        <f>CONCATENATE(P33,V33)</f>
        <v>MediaMenor</v>
      </c>
      <c r="Y33" s="584"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Moderado</v>
      </c>
      <c r="Z33" s="364">
        <v>1</v>
      </c>
      <c r="AA33" s="878" t="s">
        <v>1113</v>
      </c>
      <c r="AB33" s="873" t="s">
        <v>1003</v>
      </c>
      <c r="AC33" s="523" t="s">
        <v>1110</v>
      </c>
      <c r="AD33" s="164" t="str">
        <f t="shared" si="0"/>
        <v>Probabilidad</v>
      </c>
      <c r="AE33" s="399" t="s">
        <v>222</v>
      </c>
      <c r="AF33" s="165">
        <f t="shared" si="1"/>
        <v>0.25</v>
      </c>
      <c r="AG33" s="399" t="s">
        <v>262</v>
      </c>
      <c r="AH33" s="165">
        <f t="shared" si="2"/>
        <v>0.15</v>
      </c>
      <c r="AI33" s="170">
        <f t="shared" si="3"/>
        <v>0.4</v>
      </c>
      <c r="AJ33" s="171">
        <f>IFERROR(IF(AD33="Probabilidad",(Q33-(+Q33*AI33)),IF(AD33="Impacto",Q33,"")),"")</f>
        <v>0.36</v>
      </c>
      <c r="AK33" s="171">
        <f>IFERROR(IF(AD33="Impacto",(W33-(+W33*AI33)),IF(AD33="Probabilidad",W33,"")),"")</f>
        <v>0.4</v>
      </c>
      <c r="AL33" s="144"/>
      <c r="AM33" s="144"/>
      <c r="AN33" s="144"/>
      <c r="AO33" s="623">
        <f>Q33</f>
        <v>0.6</v>
      </c>
      <c r="AP33" s="623">
        <f>IF(AJ33="","",MIN(AJ33:AJ38))</f>
        <v>0.36</v>
      </c>
      <c r="AQ33" s="584" t="str">
        <f>IFERROR(IF(AP33="","",IF(AP33&lt;=0.2,"Muy Baja",IF(AP33&lt;=0.4,"Baja",IF(AP33&lt;=0.6,"Media",IF(AP33&lt;=0.8,"Alta","Muy Alta"))))),"")</f>
        <v>Baja</v>
      </c>
      <c r="AR33" s="623">
        <f>W33</f>
        <v>0.4</v>
      </c>
      <c r="AS33" s="623">
        <f>IF(AK33="","",MIN(AK33:AK38))</f>
        <v>0.4</v>
      </c>
      <c r="AT33" s="584" t="str">
        <f>IFERROR(IF(AS33="","",IF(AS33&lt;=0.2,"Leve",IF(AS33&lt;=0.4,"Menor",IF(AS33&lt;=0.6,"Moderado",IF(AS33&lt;=0.8,"Mayor","Catastrófico"))))),"")</f>
        <v>Menor</v>
      </c>
      <c r="AU33" s="584" t="str">
        <f>Y33</f>
        <v>Moderado</v>
      </c>
      <c r="AV33" s="584"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Moderado</v>
      </c>
      <c r="AW33" s="587" t="s">
        <v>1013</v>
      </c>
      <c r="AX33" s="883" t="s">
        <v>1118</v>
      </c>
      <c r="AY33" s="644" t="s">
        <v>1119</v>
      </c>
      <c r="AZ33" s="644" t="s">
        <v>1065</v>
      </c>
      <c r="BA33" s="883" t="s">
        <v>1120</v>
      </c>
      <c r="BB33" s="644" t="s">
        <v>1117</v>
      </c>
      <c r="BC33" s="578"/>
      <c r="BD33" s="578"/>
      <c r="BE33" s="581"/>
      <c r="BF33" s="581"/>
      <c r="BG33" s="581"/>
      <c r="BH33" s="581"/>
      <c r="BI33" s="581"/>
      <c r="BJ33" s="578"/>
      <c r="BK33" s="578"/>
      <c r="BL33" s="575"/>
    </row>
    <row r="34" spans="1:64" s="145" customFormat="1" x14ac:dyDescent="0.25">
      <c r="A34" s="716"/>
      <c r="B34" s="717"/>
      <c r="C34" s="718"/>
      <c r="D34" s="603"/>
      <c r="E34" s="606"/>
      <c r="F34" s="723"/>
      <c r="G34" s="630"/>
      <c r="H34" s="588"/>
      <c r="I34" s="612"/>
      <c r="J34" s="615"/>
      <c r="K34" s="618"/>
      <c r="L34" s="579"/>
      <c r="M34" s="579"/>
      <c r="N34" s="881"/>
      <c r="O34" s="915"/>
      <c r="P34" s="588"/>
      <c r="Q34" s="600"/>
      <c r="R34" s="588"/>
      <c r="S34" s="600"/>
      <c r="T34" s="588"/>
      <c r="U34" s="600"/>
      <c r="V34" s="621"/>
      <c r="W34" s="600"/>
      <c r="X34" s="600"/>
      <c r="Y34" s="585"/>
      <c r="Z34" s="365">
        <v>2</v>
      </c>
      <c r="AA34" s="453"/>
      <c r="AB34" s="450"/>
      <c r="AC34" s="451"/>
      <c r="AD34" s="161" t="str">
        <f t="shared" si="0"/>
        <v/>
      </c>
      <c r="AE34" s="450"/>
      <c r="AF34" s="166" t="str">
        <f t="shared" si="1"/>
        <v/>
      </c>
      <c r="AG34" s="450"/>
      <c r="AH34" s="168" t="str">
        <f t="shared" si="2"/>
        <v/>
      </c>
      <c r="AI34" s="172" t="str">
        <f t="shared" si="3"/>
        <v/>
      </c>
      <c r="AJ34" s="173" t="str">
        <f>IFERROR(IF(AND(AD33="Probabilidad",AD34="Probabilidad"),(AJ33-(+AJ33*AI34)),IF(AD34="Probabilidad",(Q33-(+Q33*AI34)),IF(AD34="Impacto",AJ33,""))),"")</f>
        <v/>
      </c>
      <c r="AK34" s="173" t="str">
        <f>IFERROR(IF(AND(AD33="Impacto",AD34="Impacto"),(AK33-(+AK33*AI34)),IF(AD34="Impacto",(W33-(+W33*AI34)),IF(AD34="Probabilidad",AK33,""))),"")</f>
        <v/>
      </c>
      <c r="AL34" s="452"/>
      <c r="AM34" s="452"/>
      <c r="AN34" s="452"/>
      <c r="AO34" s="624"/>
      <c r="AP34" s="624"/>
      <c r="AQ34" s="585"/>
      <c r="AR34" s="624"/>
      <c r="AS34" s="624"/>
      <c r="AT34" s="585"/>
      <c r="AU34" s="585"/>
      <c r="AV34" s="585"/>
      <c r="AW34" s="926"/>
      <c r="AX34" s="927"/>
      <c r="AY34" s="924"/>
      <c r="AZ34" s="924"/>
      <c r="BA34" s="927"/>
      <c r="BB34" s="924"/>
      <c r="BC34" s="579"/>
      <c r="BD34" s="579"/>
      <c r="BE34" s="582"/>
      <c r="BF34" s="582"/>
      <c r="BG34" s="582"/>
      <c r="BH34" s="582"/>
      <c r="BI34" s="582"/>
      <c r="BJ34" s="579"/>
      <c r="BK34" s="579"/>
      <c r="BL34" s="576"/>
    </row>
    <row r="35" spans="1:64" s="145" customFormat="1" x14ac:dyDescent="0.25">
      <c r="A35" s="716"/>
      <c r="B35" s="717"/>
      <c r="C35" s="718"/>
      <c r="D35" s="603"/>
      <c r="E35" s="606"/>
      <c r="F35" s="723"/>
      <c r="G35" s="630"/>
      <c r="H35" s="588"/>
      <c r="I35" s="612"/>
      <c r="J35" s="615"/>
      <c r="K35" s="618"/>
      <c r="L35" s="579"/>
      <c r="M35" s="579"/>
      <c r="N35" s="881"/>
      <c r="O35" s="915"/>
      <c r="P35" s="588"/>
      <c r="Q35" s="600"/>
      <c r="R35" s="588"/>
      <c r="S35" s="600"/>
      <c r="T35" s="588"/>
      <c r="U35" s="600"/>
      <c r="V35" s="621"/>
      <c r="W35" s="600"/>
      <c r="X35" s="600"/>
      <c r="Y35" s="585"/>
      <c r="Z35" s="365">
        <v>3</v>
      </c>
      <c r="AA35" s="451"/>
      <c r="AB35" s="450"/>
      <c r="AC35" s="451"/>
      <c r="AD35" s="161" t="str">
        <f t="shared" si="0"/>
        <v/>
      </c>
      <c r="AE35" s="450"/>
      <c r="AF35" s="166" t="str">
        <f t="shared" si="1"/>
        <v/>
      </c>
      <c r="AG35" s="450"/>
      <c r="AH35" s="168" t="str">
        <f t="shared" si="2"/>
        <v/>
      </c>
      <c r="AI35" s="172" t="str">
        <f t="shared" si="3"/>
        <v/>
      </c>
      <c r="AJ35" s="173" t="str">
        <f>IFERROR(IF(AND(AD34="Probabilidad",AD35="Probabilidad"),(AJ34-(+AJ34*AI35)),IF(AND(AD34="Impacto",AD35="Probabilidad"),(AJ33-(+AJ33*AI35)),IF(AD35="Impacto",AJ34,""))),"")</f>
        <v/>
      </c>
      <c r="AK35" s="173" t="str">
        <f>IFERROR(IF(AND(AD34="Impacto",AD35="Impacto"),(AK34-(+AK34*AI35)),IF(AND(AD34="Probabilidad",AD35="Impacto"),(AK33-(+AK33*AI35)),IF(AD35="Probabilidad",AK34,""))),"")</f>
        <v/>
      </c>
      <c r="AL35" s="452"/>
      <c r="AM35" s="452"/>
      <c r="AN35" s="452"/>
      <c r="AO35" s="624"/>
      <c r="AP35" s="624"/>
      <c r="AQ35" s="585"/>
      <c r="AR35" s="624"/>
      <c r="AS35" s="624"/>
      <c r="AT35" s="585"/>
      <c r="AU35" s="585"/>
      <c r="AV35" s="585"/>
      <c r="AW35" s="926"/>
      <c r="AX35" s="927"/>
      <c r="AY35" s="924"/>
      <c r="AZ35" s="924"/>
      <c r="BA35" s="927"/>
      <c r="BB35" s="924"/>
      <c r="BC35" s="579"/>
      <c r="BD35" s="579"/>
      <c r="BE35" s="582"/>
      <c r="BF35" s="582"/>
      <c r="BG35" s="582"/>
      <c r="BH35" s="582"/>
      <c r="BI35" s="582"/>
      <c r="BJ35" s="579"/>
      <c r="BK35" s="579"/>
      <c r="BL35" s="576"/>
    </row>
    <row r="36" spans="1:64" s="145" customFormat="1" x14ac:dyDescent="0.25">
      <c r="A36" s="716"/>
      <c r="B36" s="717"/>
      <c r="C36" s="718"/>
      <c r="D36" s="603"/>
      <c r="E36" s="606"/>
      <c r="F36" s="723"/>
      <c r="G36" s="630"/>
      <c r="H36" s="588"/>
      <c r="I36" s="612"/>
      <c r="J36" s="615"/>
      <c r="K36" s="618"/>
      <c r="L36" s="579"/>
      <c r="M36" s="579"/>
      <c r="N36" s="881"/>
      <c r="O36" s="915"/>
      <c r="P36" s="588"/>
      <c r="Q36" s="600"/>
      <c r="R36" s="588"/>
      <c r="S36" s="600"/>
      <c r="T36" s="588"/>
      <c r="U36" s="600"/>
      <c r="V36" s="621"/>
      <c r="W36" s="600"/>
      <c r="X36" s="600"/>
      <c r="Y36" s="585"/>
      <c r="Z36" s="365">
        <v>4</v>
      </c>
      <c r="AA36" s="147"/>
      <c r="AB36" s="378"/>
      <c r="AC36" s="147"/>
      <c r="AD36" s="161" t="str">
        <f t="shared" si="0"/>
        <v/>
      </c>
      <c r="AE36" s="148"/>
      <c r="AF36" s="166" t="str">
        <f t="shared" si="1"/>
        <v/>
      </c>
      <c r="AG36" s="148"/>
      <c r="AH36" s="168" t="str">
        <f t="shared" si="2"/>
        <v/>
      </c>
      <c r="AI36" s="172" t="str">
        <f t="shared" si="3"/>
        <v/>
      </c>
      <c r="AJ36" s="173" t="str">
        <f>IFERROR(IF(AND(AD35="Probabilidad",AD36="Probabilidad"),(AJ35-(+AJ35*AI36)),IF(AND(AD35="Impacto",AD36="Probabilidad"),(AJ34-(+AJ34*AI36)),IF(AD36="Impacto",AJ35,""))),"")</f>
        <v/>
      </c>
      <c r="AK36" s="173" t="str">
        <f>IFERROR(IF(AND(AD35="Impacto",AD36="Impacto"),(AK35-(+AK35*AI36)),IF(AND(AD35="Probabilidad",AD36="Impacto"),(AK34-(+AK34*AI36)),IF(AD36="Probabilidad",AK35,""))),"")</f>
        <v/>
      </c>
      <c r="AL36" s="149"/>
      <c r="AM36" s="149"/>
      <c r="AN36" s="149"/>
      <c r="AO36" s="624"/>
      <c r="AP36" s="624"/>
      <c r="AQ36" s="585"/>
      <c r="AR36" s="624"/>
      <c r="AS36" s="624"/>
      <c r="AT36" s="585"/>
      <c r="AU36" s="585"/>
      <c r="AV36" s="585"/>
      <c r="AW36" s="926"/>
      <c r="AX36" s="927"/>
      <c r="AY36" s="924"/>
      <c r="AZ36" s="924"/>
      <c r="BA36" s="927"/>
      <c r="BB36" s="924"/>
      <c r="BC36" s="579"/>
      <c r="BD36" s="579"/>
      <c r="BE36" s="582"/>
      <c r="BF36" s="582"/>
      <c r="BG36" s="582"/>
      <c r="BH36" s="582"/>
      <c r="BI36" s="582"/>
      <c r="BJ36" s="579"/>
      <c r="BK36" s="579"/>
      <c r="BL36" s="576"/>
    </row>
    <row r="37" spans="1:64" s="145" customFormat="1" x14ac:dyDescent="0.25">
      <c r="A37" s="716"/>
      <c r="B37" s="717"/>
      <c r="C37" s="718"/>
      <c r="D37" s="603"/>
      <c r="E37" s="606"/>
      <c r="F37" s="723"/>
      <c r="G37" s="630"/>
      <c r="H37" s="588"/>
      <c r="I37" s="612"/>
      <c r="J37" s="615"/>
      <c r="K37" s="618"/>
      <c r="L37" s="579"/>
      <c r="M37" s="579"/>
      <c r="N37" s="881"/>
      <c r="O37" s="915"/>
      <c r="P37" s="588"/>
      <c r="Q37" s="600"/>
      <c r="R37" s="588"/>
      <c r="S37" s="600"/>
      <c r="T37" s="588"/>
      <c r="U37" s="600"/>
      <c r="V37" s="621"/>
      <c r="W37" s="600"/>
      <c r="X37" s="600"/>
      <c r="Y37" s="585"/>
      <c r="Z37" s="365">
        <v>5</v>
      </c>
      <c r="AA37" s="147"/>
      <c r="AB37" s="378"/>
      <c r="AC37" s="147"/>
      <c r="AD37" s="161" t="str">
        <f t="shared" si="0"/>
        <v/>
      </c>
      <c r="AE37" s="148"/>
      <c r="AF37" s="166" t="str">
        <f t="shared" si="1"/>
        <v/>
      </c>
      <c r="AG37" s="148"/>
      <c r="AH37" s="168" t="str">
        <f t="shared" si="2"/>
        <v/>
      </c>
      <c r="AI37" s="172" t="str">
        <f t="shared" si="3"/>
        <v/>
      </c>
      <c r="AJ37" s="173" t="str">
        <f>IFERROR(IF(AND(AD36="Probabilidad",AD37="Probabilidad"),(AJ36-(+AJ36*AI37)),IF(AND(AD36="Impacto",AD37="Probabilidad"),(AJ35-(+AJ35*AI37)),IF(AD37="Impacto",AJ36,""))),"")</f>
        <v/>
      </c>
      <c r="AK37" s="173" t="str">
        <f>IFERROR(IF(AND(AD36="Impacto",AD37="Impacto"),(AK36-(+AK36*AI37)),IF(AND(AD36="Probabilidad",AD37="Impacto"),(AK35-(+AK35*AI37)),IF(AD37="Probabilidad",AK36,""))),"")</f>
        <v/>
      </c>
      <c r="AL37" s="149"/>
      <c r="AM37" s="149"/>
      <c r="AN37" s="149"/>
      <c r="AO37" s="624"/>
      <c r="AP37" s="624"/>
      <c r="AQ37" s="585"/>
      <c r="AR37" s="624"/>
      <c r="AS37" s="624"/>
      <c r="AT37" s="585"/>
      <c r="AU37" s="585"/>
      <c r="AV37" s="585"/>
      <c r="AW37" s="926"/>
      <c r="AX37" s="927"/>
      <c r="AY37" s="924"/>
      <c r="AZ37" s="924"/>
      <c r="BA37" s="927"/>
      <c r="BB37" s="924"/>
      <c r="BC37" s="579"/>
      <c r="BD37" s="579"/>
      <c r="BE37" s="582"/>
      <c r="BF37" s="582"/>
      <c r="BG37" s="582"/>
      <c r="BH37" s="582"/>
      <c r="BI37" s="582"/>
      <c r="BJ37" s="579"/>
      <c r="BK37" s="579"/>
      <c r="BL37" s="576"/>
    </row>
    <row r="38" spans="1:64" s="145" customFormat="1" ht="15.75" thickBot="1" x14ac:dyDescent="0.3">
      <c r="A38" s="716"/>
      <c r="B38" s="717"/>
      <c r="C38" s="718"/>
      <c r="D38" s="690"/>
      <c r="E38" s="606"/>
      <c r="F38" s="723"/>
      <c r="G38" s="629"/>
      <c r="H38" s="626"/>
      <c r="I38" s="691"/>
      <c r="J38" s="615"/>
      <c r="K38" s="618"/>
      <c r="L38" s="629"/>
      <c r="M38" s="629"/>
      <c r="N38" s="882"/>
      <c r="O38" s="916"/>
      <c r="P38" s="626"/>
      <c r="Q38" s="627"/>
      <c r="R38" s="626"/>
      <c r="S38" s="627"/>
      <c r="T38" s="626"/>
      <c r="U38" s="627"/>
      <c r="V38" s="628"/>
      <c r="W38" s="627"/>
      <c r="X38" s="627"/>
      <c r="Y38" s="634"/>
      <c r="Z38" s="455">
        <v>6</v>
      </c>
      <c r="AA38" s="449"/>
      <c r="AB38" s="456"/>
      <c r="AC38" s="449"/>
      <c r="AD38" s="457" t="str">
        <f t="shared" si="0"/>
        <v/>
      </c>
      <c r="AE38" s="456"/>
      <c r="AF38" s="458" t="str">
        <f t="shared" si="1"/>
        <v/>
      </c>
      <c r="AG38" s="456"/>
      <c r="AH38" s="458" t="str">
        <f t="shared" si="2"/>
        <v/>
      </c>
      <c r="AI38" s="459" t="str">
        <f t="shared" si="3"/>
        <v/>
      </c>
      <c r="AJ38" s="460" t="str">
        <f>IFERROR(IF(AND(AD37="Probabilidad",AD38="Probabilidad"),(AJ37-(+AJ37*AI38)),IF(AND(AD37="Impacto",AD38="Probabilidad"),(AJ36-(+AJ36*AI38)),IF(AD38="Impacto",AJ37,""))),"")</f>
        <v/>
      </c>
      <c r="AK38" s="460" t="str">
        <f>IFERROR(IF(AND(AD37="Impacto",AD38="Impacto"),(AK37-(+AK37*AI38)),IF(AND(AD37="Probabilidad",AD38="Impacto"),(AK36-(+AK36*AI38)),IF(AD38="Probabilidad",AK37,""))),"")</f>
        <v/>
      </c>
      <c r="AL38" s="461"/>
      <c r="AM38" s="461"/>
      <c r="AN38" s="461"/>
      <c r="AO38" s="702"/>
      <c r="AP38" s="702"/>
      <c r="AQ38" s="634"/>
      <c r="AR38" s="702"/>
      <c r="AS38" s="702"/>
      <c r="AT38" s="634"/>
      <c r="AU38" s="634"/>
      <c r="AV38" s="634"/>
      <c r="AW38" s="928"/>
      <c r="AX38" s="929"/>
      <c r="AY38" s="925"/>
      <c r="AZ38" s="925"/>
      <c r="BA38" s="929"/>
      <c r="BB38" s="925"/>
      <c r="BC38" s="629"/>
      <c r="BD38" s="629"/>
      <c r="BE38" s="653"/>
      <c r="BF38" s="653"/>
      <c r="BG38" s="653"/>
      <c r="BH38" s="653"/>
      <c r="BI38" s="653"/>
      <c r="BJ38" s="629"/>
      <c r="BK38" s="629"/>
      <c r="BL38" s="643"/>
    </row>
    <row r="39" spans="1:64" s="145" customFormat="1" ht="79.5" thickBot="1" x14ac:dyDescent="0.3">
      <c r="A39" s="716"/>
      <c r="B39" s="717"/>
      <c r="C39" s="719"/>
      <c r="D39" s="695" t="s">
        <v>998</v>
      </c>
      <c r="E39" s="605" t="s">
        <v>945</v>
      </c>
      <c r="F39" s="608">
        <v>6</v>
      </c>
      <c r="G39" s="578"/>
      <c r="H39" s="587"/>
      <c r="I39" s="712" t="str">
        <f>IF(D39="","",IF(D39="RG",'Identificación RG'!B107,IF(H39="","",(CONCATENATE(H39," ",$K$2," ",G39," ",$K$3," ",M39," ",$K$4," ",L39)))))</f>
        <v>Posibilidad de afectación Reputacional por *Insuficiente número de agentes cualificados *., debido a desconocimiento de la oferta de formación, cualificación, y apoyo a la profesionalización en arte, cultura y patrimonio</v>
      </c>
      <c r="J39" s="732"/>
      <c r="K39" s="617" t="str">
        <f>CONCATENATE(" *",'Identificación RG'!C102," *",'Identificación RG'!E102," *",'Identificación RG'!G102)</f>
        <v xml:space="preserve"> *quejas de los aspirantes a los programas de formación del convenio SENA  * baja inscripción en los cursos de formación de la plataforma FORMA *</v>
      </c>
      <c r="L39" s="578"/>
      <c r="M39" s="578"/>
      <c r="N39" s="644" t="s">
        <v>1145</v>
      </c>
      <c r="O39" s="914">
        <v>1</v>
      </c>
      <c r="P39" s="587" t="s">
        <v>220</v>
      </c>
      <c r="Q39" s="599">
        <f>IF(P39="Muy Alta",100%,IF(P39="Alta",80%,IF(P39="Media",60%,IF(P39="Baja",40%,IF(P39="Muy Baja",20%,"")))))</f>
        <v>0.6</v>
      </c>
      <c r="R39" s="587" t="s">
        <v>247</v>
      </c>
      <c r="S39" s="599">
        <f>IF(R39="Catastrófico",100%,IF(R39="Mayor",80%,IF(R39="Moderado",60%,IF(R39="Menor",40%,IF(R39="Leve",20%,"")))))</f>
        <v>0.2</v>
      </c>
      <c r="T39" s="587" t="s">
        <v>56</v>
      </c>
      <c r="U39" s="599">
        <f>IF(T39="Catastrófico",100%,IF(T39="Mayor",80%,IF(T39="Moderado",60%,IF(T39="Menor",40%,IF(T39="Leve",20%,"")))))</f>
        <v>0.6</v>
      </c>
      <c r="V39" s="620" t="str">
        <f>IF(W39=100%,"Catastrófico",IF(W39=80%,"Mayor",IF(W39=60%,"Moderado",IF(W39=40%,"Menor",IF(W39=20%,"Leve","")))))</f>
        <v>Moderado</v>
      </c>
      <c r="W39" s="599">
        <f>IF(AND(S39="",U39=""),"",MAX(S39,U39))</f>
        <v>0.6</v>
      </c>
      <c r="X39" s="599" t="str">
        <f>CONCATENATE(P39,V39)</f>
        <v>MediaModerado</v>
      </c>
      <c r="Y39" s="584"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Moderado</v>
      </c>
      <c r="Z39" s="364">
        <v>1</v>
      </c>
      <c r="AA39" s="872" t="s">
        <v>1148</v>
      </c>
      <c r="AB39" s="873" t="s">
        <v>1003</v>
      </c>
      <c r="AC39" s="523" t="s">
        <v>1153</v>
      </c>
      <c r="AD39" s="160" t="str">
        <f t="shared" si="0"/>
        <v>Probabilidad</v>
      </c>
      <c r="AE39" s="399" t="s">
        <v>222</v>
      </c>
      <c r="AF39" s="439">
        <f t="shared" si="1"/>
        <v>0.25</v>
      </c>
      <c r="AG39" s="399" t="s">
        <v>262</v>
      </c>
      <c r="AH39" s="439">
        <f t="shared" si="2"/>
        <v>0.15</v>
      </c>
      <c r="AI39" s="440">
        <f t="shared" si="3"/>
        <v>0.4</v>
      </c>
      <c r="AJ39" s="171">
        <f>IFERROR(IF(AD39="Probabilidad",(Q39-(+Q39*AI39)),IF(AD39="Impacto",Q39,"")),"")</f>
        <v>0.36</v>
      </c>
      <c r="AK39" s="171">
        <f>IFERROR(IF(AD39="Impacto",(W39-(+W39*AI39)),IF(AD39="Probabilidad",W39,"")),"")</f>
        <v>0.6</v>
      </c>
      <c r="AL39" s="144" t="s">
        <v>266</v>
      </c>
      <c r="AM39" s="144" t="s">
        <v>225</v>
      </c>
      <c r="AN39" s="144" t="s">
        <v>271</v>
      </c>
      <c r="AO39" s="623">
        <f>Q39</f>
        <v>0.6</v>
      </c>
      <c r="AP39" s="623">
        <f>IF(AJ39="","",MIN(AJ39:AJ44))</f>
        <v>0.216</v>
      </c>
      <c r="AQ39" s="584" t="str">
        <f>IFERROR(IF(AP39="","",IF(AP39&lt;=0.2,"Muy Baja",IF(AP39&lt;=0.4,"Baja",IF(AP39&lt;=0.6,"Media",IF(AP39&lt;=0.8,"Alta","Muy Alta"))))),"")</f>
        <v>Baja</v>
      </c>
      <c r="AR39" s="623">
        <f>W39</f>
        <v>0.6</v>
      </c>
      <c r="AS39" s="623">
        <f>IF(AK39="","",MIN(AK39:AK44))</f>
        <v>0.6</v>
      </c>
      <c r="AT39" s="584" t="str">
        <f>IFERROR(IF(AS39="","",IF(AS39&lt;=0.2,"Leve",IF(AS39&lt;=0.4,"Menor",IF(AS39&lt;=0.6,"Moderado",IF(AS39&lt;=0.8,"Mayor","Catastrófico"))))),"")</f>
        <v>Moderado</v>
      </c>
      <c r="AU39" s="584" t="str">
        <f>Y39</f>
        <v>Moderado</v>
      </c>
      <c r="AV39" s="584"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Moderado</v>
      </c>
      <c r="AW39" s="587" t="s">
        <v>1013</v>
      </c>
      <c r="AX39" s="644" t="s">
        <v>1156</v>
      </c>
      <c r="AY39" s="644" t="s">
        <v>1157</v>
      </c>
      <c r="AZ39" s="644" t="s">
        <v>1158</v>
      </c>
      <c r="BA39" s="644" t="s">
        <v>1159</v>
      </c>
      <c r="BB39" s="644" t="s">
        <v>1160</v>
      </c>
      <c r="BC39" s="578"/>
      <c r="BD39" s="578"/>
      <c r="BE39" s="581"/>
      <c r="BF39" s="581"/>
      <c r="BG39" s="581"/>
      <c r="BH39" s="581"/>
      <c r="BI39" s="581"/>
      <c r="BJ39" s="578"/>
      <c r="BK39" s="578"/>
      <c r="BL39" s="575"/>
    </row>
    <row r="40" spans="1:64" s="145" customFormat="1" ht="78.75" x14ac:dyDescent="0.25">
      <c r="A40" s="716"/>
      <c r="B40" s="717"/>
      <c r="C40" s="719"/>
      <c r="D40" s="696"/>
      <c r="E40" s="606"/>
      <c r="F40" s="724"/>
      <c r="G40" s="630"/>
      <c r="H40" s="637"/>
      <c r="I40" s="641"/>
      <c r="J40" s="733"/>
      <c r="K40" s="618"/>
      <c r="L40" s="630"/>
      <c r="M40" s="630"/>
      <c r="N40" s="924"/>
      <c r="O40" s="934"/>
      <c r="P40" s="637"/>
      <c r="Q40" s="635"/>
      <c r="R40" s="637"/>
      <c r="S40" s="635"/>
      <c r="T40" s="637"/>
      <c r="U40" s="635"/>
      <c r="V40" s="698"/>
      <c r="W40" s="635"/>
      <c r="X40" s="635"/>
      <c r="Y40" s="632"/>
      <c r="Z40" s="462">
        <v>2</v>
      </c>
      <c r="AA40" s="917" t="s">
        <v>1149</v>
      </c>
      <c r="AB40" s="918" t="s">
        <v>1003</v>
      </c>
      <c r="AC40" s="523" t="s">
        <v>1153</v>
      </c>
      <c r="AD40" s="463" t="str">
        <f t="shared" si="0"/>
        <v>Probabilidad</v>
      </c>
      <c r="AE40" s="450" t="s">
        <v>222</v>
      </c>
      <c r="AF40" s="464">
        <f t="shared" si="1"/>
        <v>0.25</v>
      </c>
      <c r="AG40" s="450" t="s">
        <v>262</v>
      </c>
      <c r="AH40" s="464">
        <f t="shared" si="2"/>
        <v>0.15</v>
      </c>
      <c r="AI40" s="465">
        <f t="shared" si="3"/>
        <v>0.4</v>
      </c>
      <c r="AJ40" s="466">
        <f>IFERROR(IF(AND(AD39="Probabilidad",AD40="Probabilidad"),(AJ39-(+AJ39*AI40)),IF(AD40="Probabilidad",(Q39-(+Q39*AI40)),IF(AD40="Impacto",AJ39,""))),"")</f>
        <v>0.216</v>
      </c>
      <c r="AK40" s="466">
        <f>IFERROR(IF(AND(AD39="Impacto",AD40="Impacto"),(AK39-(+AK39*AI40)),IF(AD40="Impacto",(W39-(+W39*AI40)),IF(AD40="Probabilidad",AK39,""))),"")</f>
        <v>0.6</v>
      </c>
      <c r="AL40" s="452" t="s">
        <v>266</v>
      </c>
      <c r="AM40" s="452" t="s">
        <v>225</v>
      </c>
      <c r="AN40" s="452" t="s">
        <v>271</v>
      </c>
      <c r="AO40" s="641"/>
      <c r="AP40" s="641"/>
      <c r="AQ40" s="632"/>
      <c r="AR40" s="641"/>
      <c r="AS40" s="641"/>
      <c r="AT40" s="632"/>
      <c r="AU40" s="632"/>
      <c r="AV40" s="632"/>
      <c r="AW40" s="926"/>
      <c r="AX40" s="924"/>
      <c r="AY40" s="924"/>
      <c r="AZ40" s="924"/>
      <c r="BA40" s="924"/>
      <c r="BB40" s="924"/>
      <c r="BC40" s="630"/>
      <c r="BD40" s="630"/>
      <c r="BE40" s="693"/>
      <c r="BF40" s="693"/>
      <c r="BG40" s="693"/>
      <c r="BH40" s="693"/>
      <c r="BI40" s="693"/>
      <c r="BJ40" s="630"/>
      <c r="BK40" s="630"/>
      <c r="BL40" s="692"/>
    </row>
    <row r="41" spans="1:64" s="145" customFormat="1" x14ac:dyDescent="0.25">
      <c r="A41" s="716"/>
      <c r="B41" s="717"/>
      <c r="C41" s="719"/>
      <c r="D41" s="696"/>
      <c r="E41" s="606"/>
      <c r="F41" s="724"/>
      <c r="G41" s="630"/>
      <c r="H41" s="637"/>
      <c r="I41" s="641"/>
      <c r="J41" s="733"/>
      <c r="K41" s="618"/>
      <c r="L41" s="630"/>
      <c r="M41" s="630"/>
      <c r="N41" s="924"/>
      <c r="O41" s="934"/>
      <c r="P41" s="637"/>
      <c r="Q41" s="635"/>
      <c r="R41" s="637"/>
      <c r="S41" s="635"/>
      <c r="T41" s="637"/>
      <c r="U41" s="635"/>
      <c r="V41" s="698"/>
      <c r="W41" s="635"/>
      <c r="X41" s="635"/>
      <c r="Y41" s="632"/>
      <c r="Z41" s="462">
        <v>3</v>
      </c>
      <c r="AA41" s="917"/>
      <c r="AB41" s="919"/>
      <c r="AC41" s="920"/>
      <c r="AD41" s="463" t="str">
        <f t="shared" si="0"/>
        <v/>
      </c>
      <c r="AE41" s="450"/>
      <c r="AF41" s="464" t="str">
        <f t="shared" si="1"/>
        <v/>
      </c>
      <c r="AG41" s="450"/>
      <c r="AH41" s="464" t="str">
        <f t="shared" si="2"/>
        <v/>
      </c>
      <c r="AI41" s="465" t="str">
        <f t="shared" si="3"/>
        <v/>
      </c>
      <c r="AJ41" s="466" t="str">
        <f>IFERROR(IF(AND(AD40="Probabilidad",AD41="Probabilidad"),(AJ40-(+AJ40*AI41)),IF(AND(AD40="Impacto",AD41="Probabilidad"),(AJ39-(+AJ39*AI41)),IF(AD41="Impacto",AJ40,""))),"")</f>
        <v/>
      </c>
      <c r="AK41" s="466" t="str">
        <f>IFERROR(IF(AND(AD40="Impacto",AD41="Impacto"),(AK40-(+AK40*AI41)),IF(AND(AD40="Probabilidad",AD41="Impacto"),(AK39-(+AK39*AI41)),IF(AD41="Probabilidad",AK40,""))),"")</f>
        <v/>
      </c>
      <c r="AL41" s="452"/>
      <c r="AM41" s="452"/>
      <c r="AN41" s="452"/>
      <c r="AO41" s="641"/>
      <c r="AP41" s="641"/>
      <c r="AQ41" s="632"/>
      <c r="AR41" s="641"/>
      <c r="AS41" s="641"/>
      <c r="AT41" s="632"/>
      <c r="AU41" s="632"/>
      <c r="AV41" s="632"/>
      <c r="AW41" s="926"/>
      <c r="AX41" s="924"/>
      <c r="AY41" s="924"/>
      <c r="AZ41" s="924"/>
      <c r="BA41" s="924"/>
      <c r="BB41" s="924"/>
      <c r="BC41" s="630"/>
      <c r="BD41" s="630"/>
      <c r="BE41" s="693"/>
      <c r="BF41" s="693"/>
      <c r="BG41" s="693"/>
      <c r="BH41" s="693"/>
      <c r="BI41" s="693"/>
      <c r="BJ41" s="630"/>
      <c r="BK41" s="630"/>
      <c r="BL41" s="692"/>
    </row>
    <row r="42" spans="1:64" s="145" customFormat="1" x14ac:dyDescent="0.25">
      <c r="A42" s="716"/>
      <c r="B42" s="717"/>
      <c r="C42" s="719"/>
      <c r="D42" s="696"/>
      <c r="E42" s="606"/>
      <c r="F42" s="724"/>
      <c r="G42" s="630"/>
      <c r="H42" s="637"/>
      <c r="I42" s="641"/>
      <c r="J42" s="733"/>
      <c r="K42" s="618"/>
      <c r="L42" s="630"/>
      <c r="M42" s="630"/>
      <c r="N42" s="924"/>
      <c r="O42" s="934"/>
      <c r="P42" s="637"/>
      <c r="Q42" s="635"/>
      <c r="R42" s="637"/>
      <c r="S42" s="635"/>
      <c r="T42" s="637"/>
      <c r="U42" s="635"/>
      <c r="V42" s="698"/>
      <c r="W42" s="635"/>
      <c r="X42" s="635"/>
      <c r="Y42" s="632"/>
      <c r="Z42" s="462">
        <v>4</v>
      </c>
      <c r="AA42" s="936"/>
      <c r="AB42" s="919"/>
      <c r="AC42" s="920"/>
      <c r="AD42" s="463" t="str">
        <f t="shared" si="0"/>
        <v/>
      </c>
      <c r="AE42" s="450"/>
      <c r="AF42" s="464" t="str">
        <f t="shared" si="1"/>
        <v/>
      </c>
      <c r="AG42" s="450"/>
      <c r="AH42" s="464" t="str">
        <f t="shared" si="2"/>
        <v/>
      </c>
      <c r="AI42" s="465" t="str">
        <f t="shared" si="3"/>
        <v/>
      </c>
      <c r="AJ42" s="466" t="str">
        <f>IFERROR(IF(AND(AD41="Probabilidad",AD42="Probabilidad"),(AJ41-(+AJ41*AI42)),IF(AND(AD41="Impacto",AD42="Probabilidad"),(AJ40-(+AJ40*AI42)),IF(AD42="Impacto",AJ41,""))),"")</f>
        <v/>
      </c>
      <c r="AK42" s="466" t="str">
        <f>IFERROR(IF(AND(AD41="Impacto",AD42="Impacto"),(AK41-(+AK41*AI42)),IF(AND(AD41="Probabilidad",AD42="Impacto"),(AK40-(+AK40*AI42)),IF(AD42="Probabilidad",AK41,""))),"")</f>
        <v/>
      </c>
      <c r="AL42" s="452"/>
      <c r="AM42" s="452"/>
      <c r="AN42" s="452"/>
      <c r="AO42" s="641"/>
      <c r="AP42" s="641"/>
      <c r="AQ42" s="632"/>
      <c r="AR42" s="641"/>
      <c r="AS42" s="641"/>
      <c r="AT42" s="632"/>
      <c r="AU42" s="632"/>
      <c r="AV42" s="632"/>
      <c r="AW42" s="926"/>
      <c r="AX42" s="924"/>
      <c r="AY42" s="924"/>
      <c r="AZ42" s="924"/>
      <c r="BA42" s="924"/>
      <c r="BB42" s="924"/>
      <c r="BC42" s="630"/>
      <c r="BD42" s="630"/>
      <c r="BE42" s="693"/>
      <c r="BF42" s="693"/>
      <c r="BG42" s="693"/>
      <c r="BH42" s="693"/>
      <c r="BI42" s="693"/>
      <c r="BJ42" s="630"/>
      <c r="BK42" s="630"/>
      <c r="BL42" s="692"/>
    </row>
    <row r="43" spans="1:64" s="145" customFormat="1" x14ac:dyDescent="0.25">
      <c r="A43" s="716"/>
      <c r="B43" s="717"/>
      <c r="C43" s="719"/>
      <c r="D43" s="696"/>
      <c r="E43" s="606"/>
      <c r="F43" s="724"/>
      <c r="G43" s="630"/>
      <c r="H43" s="637"/>
      <c r="I43" s="641"/>
      <c r="J43" s="733"/>
      <c r="K43" s="618"/>
      <c r="L43" s="630"/>
      <c r="M43" s="630"/>
      <c r="N43" s="924"/>
      <c r="O43" s="934"/>
      <c r="P43" s="637"/>
      <c r="Q43" s="635"/>
      <c r="R43" s="637"/>
      <c r="S43" s="635"/>
      <c r="T43" s="637"/>
      <c r="U43" s="635"/>
      <c r="V43" s="698"/>
      <c r="W43" s="635"/>
      <c r="X43" s="635"/>
      <c r="Y43" s="632"/>
      <c r="Z43" s="462">
        <v>5</v>
      </c>
      <c r="AA43" s="917"/>
      <c r="AB43" s="919"/>
      <c r="AC43" s="920"/>
      <c r="AD43" s="463" t="str">
        <f t="shared" si="0"/>
        <v/>
      </c>
      <c r="AE43" s="450"/>
      <c r="AF43" s="464" t="str">
        <f t="shared" si="1"/>
        <v/>
      </c>
      <c r="AG43" s="450"/>
      <c r="AH43" s="464" t="str">
        <f t="shared" si="2"/>
        <v/>
      </c>
      <c r="AI43" s="465" t="str">
        <f t="shared" si="3"/>
        <v/>
      </c>
      <c r="AJ43" s="466" t="str">
        <f>IFERROR(IF(AND(AD42="Probabilidad",AD43="Probabilidad"),(AJ42-(+AJ42*AI43)),IF(AND(AD42="Impacto",AD43="Probabilidad"),(AJ41-(+AJ41*AI43)),IF(AD43="Impacto",AJ42,""))),"")</f>
        <v/>
      </c>
      <c r="AK43" s="466" t="str">
        <f>IFERROR(IF(AND(AD42="Impacto",AD43="Impacto"),(AK42-(+AK42*AI43)),IF(AND(AD42="Probabilidad",AD43="Impacto"),(AK41-(+AK41*AI43)),IF(AD43="Probabilidad",AK42,""))),"")</f>
        <v/>
      </c>
      <c r="AL43" s="452"/>
      <c r="AM43" s="452"/>
      <c r="AN43" s="452"/>
      <c r="AO43" s="641"/>
      <c r="AP43" s="641"/>
      <c r="AQ43" s="632"/>
      <c r="AR43" s="641"/>
      <c r="AS43" s="641"/>
      <c r="AT43" s="632"/>
      <c r="AU43" s="632"/>
      <c r="AV43" s="632"/>
      <c r="AW43" s="926"/>
      <c r="AX43" s="924"/>
      <c r="AY43" s="924"/>
      <c r="AZ43" s="924"/>
      <c r="BA43" s="924"/>
      <c r="BB43" s="924"/>
      <c r="BC43" s="630"/>
      <c r="BD43" s="630"/>
      <c r="BE43" s="693"/>
      <c r="BF43" s="693"/>
      <c r="BG43" s="693"/>
      <c r="BH43" s="693"/>
      <c r="BI43" s="693"/>
      <c r="BJ43" s="630"/>
      <c r="BK43" s="630"/>
      <c r="BL43" s="692"/>
    </row>
    <row r="44" spans="1:64" s="145" customFormat="1" ht="15.75" thickBot="1" x14ac:dyDescent="0.3">
      <c r="A44" s="716"/>
      <c r="B44" s="717"/>
      <c r="C44" s="719"/>
      <c r="D44" s="697"/>
      <c r="E44" s="607"/>
      <c r="F44" s="725"/>
      <c r="G44" s="631"/>
      <c r="H44" s="638"/>
      <c r="I44" s="642"/>
      <c r="J44" s="734"/>
      <c r="K44" s="619"/>
      <c r="L44" s="631"/>
      <c r="M44" s="631"/>
      <c r="N44" s="925"/>
      <c r="O44" s="935"/>
      <c r="P44" s="638"/>
      <c r="Q44" s="636"/>
      <c r="R44" s="638"/>
      <c r="S44" s="636"/>
      <c r="T44" s="638"/>
      <c r="U44" s="636"/>
      <c r="V44" s="699"/>
      <c r="W44" s="636"/>
      <c r="X44" s="636"/>
      <c r="Y44" s="633"/>
      <c r="Z44" s="467">
        <v>6</v>
      </c>
      <c r="AA44" s="937"/>
      <c r="AB44" s="923"/>
      <c r="AC44" s="922"/>
      <c r="AD44" s="469" t="str">
        <f t="shared" si="0"/>
        <v/>
      </c>
      <c r="AE44" s="468"/>
      <c r="AF44" s="470" t="str">
        <f t="shared" si="1"/>
        <v/>
      </c>
      <c r="AG44" s="468"/>
      <c r="AH44" s="470" t="str">
        <f t="shared" si="2"/>
        <v/>
      </c>
      <c r="AI44" s="471" t="str">
        <f t="shared" si="3"/>
        <v/>
      </c>
      <c r="AJ44" s="472" t="str">
        <f>IFERROR(IF(AND(AD43="Probabilidad",AD44="Probabilidad"),(AJ43-(+AJ43*AI44)),IF(AND(AD43="Impacto",AD44="Probabilidad"),(AJ42-(+AJ42*AI44)),IF(AD44="Impacto",AJ43,""))),"")</f>
        <v/>
      </c>
      <c r="AK44" s="472" t="str">
        <f>IFERROR(IF(AND(AD43="Impacto",AD44="Impacto"),(AK43-(+AK43*AI44)),IF(AND(AD43="Probabilidad",AD44="Impacto"),(AK42-(+AK42*AI44)),IF(AD44="Probabilidad",AK43,""))),"")</f>
        <v/>
      </c>
      <c r="AL44" s="473"/>
      <c r="AM44" s="473"/>
      <c r="AN44" s="473"/>
      <c r="AO44" s="642"/>
      <c r="AP44" s="642"/>
      <c r="AQ44" s="633"/>
      <c r="AR44" s="642"/>
      <c r="AS44" s="642"/>
      <c r="AT44" s="633"/>
      <c r="AU44" s="633"/>
      <c r="AV44" s="633"/>
      <c r="AW44" s="928"/>
      <c r="AX44" s="925"/>
      <c r="AY44" s="925"/>
      <c r="AZ44" s="925"/>
      <c r="BA44" s="925"/>
      <c r="BB44" s="925"/>
      <c r="BC44" s="631"/>
      <c r="BD44" s="631"/>
      <c r="BE44" s="694"/>
      <c r="BF44" s="694"/>
      <c r="BG44" s="694"/>
      <c r="BH44" s="694"/>
      <c r="BI44" s="694"/>
      <c r="BJ44" s="631"/>
      <c r="BK44" s="631"/>
      <c r="BL44" s="577"/>
    </row>
    <row r="45" spans="1:64" s="145" customFormat="1" ht="79.5" customHeight="1" thickBot="1" x14ac:dyDescent="0.3">
      <c r="A45" s="716"/>
      <c r="B45" s="717"/>
      <c r="C45" s="718"/>
      <c r="D45" s="602" t="s">
        <v>998</v>
      </c>
      <c r="E45" s="605" t="s">
        <v>945</v>
      </c>
      <c r="F45" s="608">
        <v>7</v>
      </c>
      <c r="G45" s="578"/>
      <c r="H45" s="587"/>
      <c r="I45" s="611" t="str">
        <f>IF(D45="","",IF(D45="RG",'Identificación RG'!B124,IF(H45="","",(CONCATENATE(H45," ",$K$2," ",G45," ",$K$3," ",M45," ",$K$4," ",L45)))))</f>
        <v xml:space="preserve">Posibilidad de afectación Reputacional por *debilidades en la implementación de la estrategia de atención a los artistas del espacio público *., debido a demoras en la expedición de la normativa para la regulación de actividades artísticas en el espacio público. </v>
      </c>
      <c r="J45" s="614"/>
      <c r="K45" s="617" t="str">
        <f>CONCATENATE(" *",'Identificación RG'!C119," *",'Identificación RG'!E119," *",'Identificación RG'!G119)</f>
        <v xml:space="preserve"> *Falta de gestión y coordinación institucional  *Actualización normativa distrital inesperada *</v>
      </c>
      <c r="L45" s="578"/>
      <c r="M45" s="578"/>
      <c r="N45" s="644" t="s">
        <v>1146</v>
      </c>
      <c r="O45" s="914">
        <v>1</v>
      </c>
      <c r="P45" s="587" t="s">
        <v>220</v>
      </c>
      <c r="Q45" s="599">
        <f>IF(P45="Muy Alta",100%,IF(P45="Alta",80%,IF(P45="Media",60%,IF(P45="Baja",40%,IF(P45="Muy Baja",20%,"")))))</f>
        <v>0.6</v>
      </c>
      <c r="R45" s="587" t="s">
        <v>247</v>
      </c>
      <c r="S45" s="599">
        <f>IF(R45="Catastrófico",100%,IF(R45="Mayor",80%,IF(R45="Moderado",60%,IF(R45="Menor",40%,IF(R45="Leve",20%,"")))))</f>
        <v>0.2</v>
      </c>
      <c r="T45" s="587" t="s">
        <v>56</v>
      </c>
      <c r="U45" s="599">
        <f>IF(T45="Catastrófico",100%,IF(T45="Mayor",80%,IF(T45="Moderado",60%,IF(T45="Menor",40%,IF(T45="Leve",20%,"")))))</f>
        <v>0.6</v>
      </c>
      <c r="V45" s="620" t="str">
        <f>IF(W45=100%,"Catastrófico",IF(W45=80%,"Mayor",IF(W45=60%,"Moderado",IF(W45=40%,"Menor",IF(W45=20%,"Leve","")))))</f>
        <v>Moderado</v>
      </c>
      <c r="W45" s="599">
        <f>IF(AND(S45="",U45=""),"",MAX(S45,U45))</f>
        <v>0.6</v>
      </c>
      <c r="X45" s="599" t="str">
        <f>CONCATENATE(P45,V45)</f>
        <v>MediaModerado</v>
      </c>
      <c r="Y45" s="584"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Moderado</v>
      </c>
      <c r="Z45" s="364">
        <v>1</v>
      </c>
      <c r="AA45" s="878" t="s">
        <v>1150</v>
      </c>
      <c r="AB45" s="873" t="s">
        <v>1003</v>
      </c>
      <c r="AC45" s="874" t="s">
        <v>1154</v>
      </c>
      <c r="AD45" s="164" t="str">
        <f t="shared" si="0"/>
        <v>Probabilidad</v>
      </c>
      <c r="AE45" s="155" t="s">
        <v>257</v>
      </c>
      <c r="AF45" s="165">
        <f t="shared" si="1"/>
        <v>0.15</v>
      </c>
      <c r="AG45" s="155" t="s">
        <v>262</v>
      </c>
      <c r="AH45" s="165">
        <f t="shared" si="2"/>
        <v>0.15</v>
      </c>
      <c r="AI45" s="170">
        <f t="shared" si="3"/>
        <v>0.3</v>
      </c>
      <c r="AJ45" s="171">
        <f>IFERROR(IF(AD45="Probabilidad",(Q45-(+Q45*AI45)),IF(AD45="Impacto",Q45,"")),"")</f>
        <v>0.42</v>
      </c>
      <c r="AK45" s="171">
        <f>IFERROR(IF(AD45="Impacto",(W45-(+W45*AI45)),IF(AD45="Probabilidad",W45,"")),"")</f>
        <v>0.6</v>
      </c>
      <c r="AL45" s="144" t="s">
        <v>266</v>
      </c>
      <c r="AM45" s="144" t="s">
        <v>225</v>
      </c>
      <c r="AN45" s="144" t="s">
        <v>271</v>
      </c>
      <c r="AO45" s="623">
        <f>Q45</f>
        <v>0.6</v>
      </c>
      <c r="AP45" s="623">
        <f>IF(AJ45="","",MIN(AJ45:AJ50))</f>
        <v>0.29399999999999998</v>
      </c>
      <c r="AQ45" s="584" t="str">
        <f>IFERROR(IF(AP45="","",IF(AP45&lt;=0.2,"Muy Baja",IF(AP45&lt;=0.4,"Baja",IF(AP45&lt;=0.6,"Media",IF(AP45&lt;=0.8,"Alta","Muy Alta"))))),"")</f>
        <v>Baja</v>
      </c>
      <c r="AR45" s="623">
        <f>W45</f>
        <v>0.6</v>
      </c>
      <c r="AS45" s="623">
        <f>IF(AK45="","",MIN(AK45:AK50))</f>
        <v>0.6</v>
      </c>
      <c r="AT45" s="584" t="str">
        <f>IFERROR(IF(AS45="","",IF(AS45&lt;=0.2,"Leve",IF(AS45&lt;=0.4,"Menor",IF(AS45&lt;=0.6,"Moderado",IF(AS45&lt;=0.8,"Mayor","Catastrófico"))))),"")</f>
        <v>Moderado</v>
      </c>
      <c r="AU45" s="584" t="str">
        <f>Y45</f>
        <v>Moderado</v>
      </c>
      <c r="AV45" s="584"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Moderado</v>
      </c>
      <c r="AW45" s="587" t="s">
        <v>1013</v>
      </c>
      <c r="AX45" s="883" t="s">
        <v>1161</v>
      </c>
      <c r="AY45" s="883" t="s">
        <v>1162</v>
      </c>
      <c r="AZ45" s="644" t="s">
        <v>1163</v>
      </c>
      <c r="BA45" s="644" t="s">
        <v>1164</v>
      </c>
      <c r="BB45" s="644" t="s">
        <v>1165</v>
      </c>
      <c r="BC45" s="578"/>
      <c r="BD45" s="578"/>
      <c r="BE45" s="581"/>
      <c r="BF45" s="581"/>
      <c r="BG45" s="581"/>
      <c r="BH45" s="581"/>
      <c r="BI45" s="581"/>
      <c r="BJ45" s="578"/>
      <c r="BK45" s="578"/>
      <c r="BL45" s="575"/>
    </row>
    <row r="46" spans="1:64" s="145" customFormat="1" ht="78.75" x14ac:dyDescent="0.25">
      <c r="A46" s="716"/>
      <c r="B46" s="717"/>
      <c r="C46" s="718"/>
      <c r="D46" s="603"/>
      <c r="E46" s="606"/>
      <c r="F46" s="609"/>
      <c r="G46" s="630"/>
      <c r="H46" s="588"/>
      <c r="I46" s="612"/>
      <c r="J46" s="615"/>
      <c r="K46" s="618"/>
      <c r="L46" s="579"/>
      <c r="M46" s="579"/>
      <c r="N46" s="924"/>
      <c r="O46" s="934"/>
      <c r="P46" s="588"/>
      <c r="Q46" s="600"/>
      <c r="R46" s="588"/>
      <c r="S46" s="600"/>
      <c r="T46" s="588"/>
      <c r="U46" s="600"/>
      <c r="V46" s="621"/>
      <c r="W46" s="600"/>
      <c r="X46" s="600"/>
      <c r="Y46" s="585"/>
      <c r="Z46" s="365">
        <v>2</v>
      </c>
      <c r="AA46" s="936" t="s">
        <v>1151</v>
      </c>
      <c r="AB46" s="919" t="s">
        <v>1003</v>
      </c>
      <c r="AC46" s="874" t="s">
        <v>1154</v>
      </c>
      <c r="AD46" s="161" t="str">
        <f t="shared" si="0"/>
        <v>Probabilidad</v>
      </c>
      <c r="AE46" s="450" t="s">
        <v>257</v>
      </c>
      <c r="AF46" s="166">
        <f t="shared" si="1"/>
        <v>0.15</v>
      </c>
      <c r="AG46" s="450" t="s">
        <v>262</v>
      </c>
      <c r="AH46" s="168">
        <f t="shared" si="2"/>
        <v>0.15</v>
      </c>
      <c r="AI46" s="172">
        <f t="shared" si="3"/>
        <v>0.3</v>
      </c>
      <c r="AJ46" s="173">
        <f>IFERROR(IF(AND(AD45="Probabilidad",AD46="Probabilidad"),(AJ45-(+AJ45*AI46)),IF(AD46="Probabilidad",(Q45-(+Q45*AI46)),IF(AD46="Impacto",AJ45,""))),"")</f>
        <v>0.29399999999999998</v>
      </c>
      <c r="AK46" s="173">
        <f>IFERROR(IF(AND(AD45="Impacto",AD46="Impacto"),(AK45-(+AK45*AI46)),IF(AD46="Impacto",(W45-(W45*AI46)),IF(AD46="Probabilidad",AK45,""))),"")</f>
        <v>0.6</v>
      </c>
      <c r="AL46" s="452" t="s">
        <v>266</v>
      </c>
      <c r="AM46" s="452" t="s">
        <v>225</v>
      </c>
      <c r="AN46" s="452" t="s">
        <v>271</v>
      </c>
      <c r="AO46" s="624"/>
      <c r="AP46" s="624"/>
      <c r="AQ46" s="585"/>
      <c r="AR46" s="624"/>
      <c r="AS46" s="624"/>
      <c r="AT46" s="585"/>
      <c r="AU46" s="585"/>
      <c r="AV46" s="585"/>
      <c r="AW46" s="926"/>
      <c r="AX46" s="927"/>
      <c r="AY46" s="927"/>
      <c r="AZ46" s="924"/>
      <c r="BA46" s="924"/>
      <c r="BB46" s="924"/>
      <c r="BC46" s="579"/>
      <c r="BD46" s="579"/>
      <c r="BE46" s="582"/>
      <c r="BF46" s="582"/>
      <c r="BG46" s="582"/>
      <c r="BH46" s="582"/>
      <c r="BI46" s="582"/>
      <c r="BJ46" s="579"/>
      <c r="BK46" s="579"/>
      <c r="BL46" s="576"/>
    </row>
    <row r="47" spans="1:64" s="145" customFormat="1" x14ac:dyDescent="0.25">
      <c r="A47" s="716"/>
      <c r="B47" s="717"/>
      <c r="C47" s="718"/>
      <c r="D47" s="603"/>
      <c r="E47" s="606"/>
      <c r="F47" s="609"/>
      <c r="G47" s="630"/>
      <c r="H47" s="588"/>
      <c r="I47" s="612"/>
      <c r="J47" s="615"/>
      <c r="K47" s="618"/>
      <c r="L47" s="579"/>
      <c r="M47" s="579"/>
      <c r="N47" s="924"/>
      <c r="O47" s="934"/>
      <c r="P47" s="588"/>
      <c r="Q47" s="600"/>
      <c r="R47" s="588"/>
      <c r="S47" s="600"/>
      <c r="T47" s="588"/>
      <c r="U47" s="600"/>
      <c r="V47" s="621"/>
      <c r="W47" s="600"/>
      <c r="X47" s="600"/>
      <c r="Y47" s="585"/>
      <c r="Z47" s="365">
        <v>3</v>
      </c>
      <c r="AA47" s="936"/>
      <c r="AB47" s="919"/>
      <c r="AC47" s="920"/>
      <c r="AD47" s="161" t="str">
        <f t="shared" si="0"/>
        <v/>
      </c>
      <c r="AE47" s="450"/>
      <c r="AF47" s="166" t="str">
        <f t="shared" si="1"/>
        <v/>
      </c>
      <c r="AG47" s="450"/>
      <c r="AH47" s="168" t="str">
        <f t="shared" si="2"/>
        <v/>
      </c>
      <c r="AI47" s="172" t="str">
        <f t="shared" si="3"/>
        <v/>
      </c>
      <c r="AJ47" s="173" t="str">
        <f>IFERROR(IF(AND(AD46="Probabilidad",AD47="Probabilidad"),(AJ46-(+AJ46*AI47)),IF(AND(AD46="Impacto",AD47="Probabilidad"),(AJ45-(+AJ45*AI47)),IF(AD47="Impacto",AJ46,""))),"")</f>
        <v/>
      </c>
      <c r="AK47" s="173" t="str">
        <f>IFERROR(IF(AND(AD46="Impacto",AD47="Impacto"),(AK46-(+AK46*AI47)),IF(AND(AD46="Probabilidad",AD47="Impacto"),(AK45-(+AK45*AI47)),IF(AD47="Probabilidad",AK46,""))),"")</f>
        <v/>
      </c>
      <c r="AL47" s="452"/>
      <c r="AM47" s="452"/>
      <c r="AN47" s="452"/>
      <c r="AO47" s="624"/>
      <c r="AP47" s="624"/>
      <c r="AQ47" s="585"/>
      <c r="AR47" s="624"/>
      <c r="AS47" s="624"/>
      <c r="AT47" s="585"/>
      <c r="AU47" s="585"/>
      <c r="AV47" s="585"/>
      <c r="AW47" s="926"/>
      <c r="AX47" s="927"/>
      <c r="AY47" s="927"/>
      <c r="AZ47" s="924"/>
      <c r="BA47" s="924"/>
      <c r="BB47" s="924"/>
      <c r="BC47" s="579"/>
      <c r="BD47" s="579"/>
      <c r="BE47" s="582"/>
      <c r="BF47" s="582"/>
      <c r="BG47" s="582"/>
      <c r="BH47" s="582"/>
      <c r="BI47" s="582"/>
      <c r="BJ47" s="579"/>
      <c r="BK47" s="579"/>
      <c r="BL47" s="576"/>
    </row>
    <row r="48" spans="1:64" s="145" customFormat="1" x14ac:dyDescent="0.25">
      <c r="A48" s="716"/>
      <c r="B48" s="717"/>
      <c r="C48" s="718"/>
      <c r="D48" s="603"/>
      <c r="E48" s="606"/>
      <c r="F48" s="609"/>
      <c r="G48" s="630"/>
      <c r="H48" s="588"/>
      <c r="I48" s="612"/>
      <c r="J48" s="615"/>
      <c r="K48" s="618"/>
      <c r="L48" s="579"/>
      <c r="M48" s="579"/>
      <c r="N48" s="924"/>
      <c r="O48" s="934"/>
      <c r="P48" s="588"/>
      <c r="Q48" s="600"/>
      <c r="R48" s="588"/>
      <c r="S48" s="600"/>
      <c r="T48" s="588"/>
      <c r="U48" s="600"/>
      <c r="V48" s="621"/>
      <c r="W48" s="600"/>
      <c r="X48" s="600"/>
      <c r="Y48" s="585"/>
      <c r="Z48" s="365">
        <v>4</v>
      </c>
      <c r="AA48" s="936"/>
      <c r="AB48" s="919"/>
      <c r="AC48" s="920"/>
      <c r="AD48" s="161" t="str">
        <f t="shared" si="0"/>
        <v/>
      </c>
      <c r="AE48" s="450"/>
      <c r="AF48" s="166" t="str">
        <f t="shared" si="1"/>
        <v/>
      </c>
      <c r="AG48" s="450"/>
      <c r="AH48" s="168" t="str">
        <f t="shared" si="2"/>
        <v/>
      </c>
      <c r="AI48" s="172" t="str">
        <f t="shared" si="3"/>
        <v/>
      </c>
      <c r="AJ48" s="173" t="str">
        <f>IFERROR(IF(AND(AD47="Probabilidad",AD48="Probabilidad"),(AJ47-(+AJ47*AI48)),IF(AND(AD47="Impacto",AD48="Probabilidad"),(AJ46-(+AJ46*AI48)),IF(AD48="Impacto",AJ47,""))),"")</f>
        <v/>
      </c>
      <c r="AK48" s="173" t="str">
        <f>IFERROR(IF(AND(AD47="Impacto",AD48="Impacto"),(AK47-(+AK47*AI48)),IF(AND(AD47="Probabilidad",AD48="Impacto"),(AK46-(+AK46*AI48)),IF(AD48="Probabilidad",AK47,""))),"")</f>
        <v/>
      </c>
      <c r="AL48" s="452"/>
      <c r="AM48" s="452"/>
      <c r="AN48" s="452"/>
      <c r="AO48" s="624"/>
      <c r="AP48" s="624"/>
      <c r="AQ48" s="585"/>
      <c r="AR48" s="624"/>
      <c r="AS48" s="624"/>
      <c r="AT48" s="585"/>
      <c r="AU48" s="585"/>
      <c r="AV48" s="585"/>
      <c r="AW48" s="926"/>
      <c r="AX48" s="927"/>
      <c r="AY48" s="927"/>
      <c r="AZ48" s="924"/>
      <c r="BA48" s="924"/>
      <c r="BB48" s="924"/>
      <c r="BC48" s="579"/>
      <c r="BD48" s="579"/>
      <c r="BE48" s="582"/>
      <c r="BF48" s="582"/>
      <c r="BG48" s="582"/>
      <c r="BH48" s="582"/>
      <c r="BI48" s="582"/>
      <c r="BJ48" s="579"/>
      <c r="BK48" s="579"/>
      <c r="BL48" s="576"/>
    </row>
    <row r="49" spans="1:64" s="145" customFormat="1" x14ac:dyDescent="0.25">
      <c r="A49" s="716"/>
      <c r="B49" s="717"/>
      <c r="C49" s="718"/>
      <c r="D49" s="603"/>
      <c r="E49" s="606"/>
      <c r="F49" s="609"/>
      <c r="G49" s="630"/>
      <c r="H49" s="588"/>
      <c r="I49" s="612"/>
      <c r="J49" s="615"/>
      <c r="K49" s="618"/>
      <c r="L49" s="579"/>
      <c r="M49" s="579"/>
      <c r="N49" s="924"/>
      <c r="O49" s="934"/>
      <c r="P49" s="588"/>
      <c r="Q49" s="600"/>
      <c r="R49" s="588"/>
      <c r="S49" s="600"/>
      <c r="T49" s="588"/>
      <c r="U49" s="600"/>
      <c r="V49" s="621"/>
      <c r="W49" s="600"/>
      <c r="X49" s="600"/>
      <c r="Y49" s="585"/>
      <c r="Z49" s="365">
        <v>5</v>
      </c>
      <c r="AA49" s="938"/>
      <c r="AB49" s="919"/>
      <c r="AC49" s="920"/>
      <c r="AD49" s="161" t="str">
        <f t="shared" si="0"/>
        <v/>
      </c>
      <c r="AE49" s="148"/>
      <c r="AF49" s="166" t="str">
        <f t="shared" si="1"/>
        <v/>
      </c>
      <c r="AG49" s="148"/>
      <c r="AH49" s="168" t="str">
        <f t="shared" si="2"/>
        <v/>
      </c>
      <c r="AI49" s="172" t="str">
        <f t="shared" si="3"/>
        <v/>
      </c>
      <c r="AJ49" s="173" t="str">
        <f>IFERROR(IF(AND(AD48="Probabilidad",AD49="Probabilidad"),(AJ48-(+AJ48*AI49)),IF(AND(AD48="Impacto",AD49="Probabilidad"),(AJ47-(+AJ47*AI49)),IF(AD49="Impacto",AJ48,""))),"")</f>
        <v/>
      </c>
      <c r="AK49" s="173" t="str">
        <f>IFERROR(IF(AND(AD48="Impacto",AD49="Impacto"),(AK48-(+AK48*AI49)),IF(AND(AD48="Probabilidad",AD49="Impacto"),(AK47-(+AK47*AI49)),IF(AD49="Probabilidad",AK48,""))),"")</f>
        <v/>
      </c>
      <c r="AL49" s="149"/>
      <c r="AM49" s="149"/>
      <c r="AN49" s="149"/>
      <c r="AO49" s="624"/>
      <c r="AP49" s="624"/>
      <c r="AQ49" s="585"/>
      <c r="AR49" s="624"/>
      <c r="AS49" s="624"/>
      <c r="AT49" s="585"/>
      <c r="AU49" s="585"/>
      <c r="AV49" s="585"/>
      <c r="AW49" s="926"/>
      <c r="AX49" s="927"/>
      <c r="AY49" s="927"/>
      <c r="AZ49" s="924"/>
      <c r="BA49" s="924"/>
      <c r="BB49" s="924"/>
      <c r="BC49" s="579"/>
      <c r="BD49" s="579"/>
      <c r="BE49" s="582"/>
      <c r="BF49" s="582"/>
      <c r="BG49" s="582"/>
      <c r="BH49" s="582"/>
      <c r="BI49" s="582"/>
      <c r="BJ49" s="579"/>
      <c r="BK49" s="579"/>
      <c r="BL49" s="576"/>
    </row>
    <row r="50" spans="1:64" s="145" customFormat="1" ht="15.75" thickBot="1" x14ac:dyDescent="0.3">
      <c r="A50" s="716"/>
      <c r="B50" s="717"/>
      <c r="C50" s="718"/>
      <c r="D50" s="604"/>
      <c r="E50" s="607"/>
      <c r="F50" s="610"/>
      <c r="G50" s="631"/>
      <c r="H50" s="589"/>
      <c r="I50" s="613"/>
      <c r="J50" s="616"/>
      <c r="K50" s="619"/>
      <c r="L50" s="580"/>
      <c r="M50" s="580"/>
      <c r="N50" s="925"/>
      <c r="O50" s="935"/>
      <c r="P50" s="589"/>
      <c r="Q50" s="601"/>
      <c r="R50" s="589"/>
      <c r="S50" s="601"/>
      <c r="T50" s="589"/>
      <c r="U50" s="601"/>
      <c r="V50" s="622"/>
      <c r="W50" s="601"/>
      <c r="X50" s="601"/>
      <c r="Y50" s="586"/>
      <c r="Z50" s="366">
        <v>6</v>
      </c>
      <c r="AA50" s="937"/>
      <c r="AB50" s="923"/>
      <c r="AC50" s="922"/>
      <c r="AD50" s="162" t="str">
        <f t="shared" si="0"/>
        <v/>
      </c>
      <c r="AE50" s="151"/>
      <c r="AF50" s="167" t="str">
        <f t="shared" si="1"/>
        <v/>
      </c>
      <c r="AG50" s="151"/>
      <c r="AH50" s="169" t="str">
        <f t="shared" si="2"/>
        <v/>
      </c>
      <c r="AI50" s="174" t="str">
        <f t="shared" si="3"/>
        <v/>
      </c>
      <c r="AJ50" s="173" t="str">
        <f>IFERROR(IF(AND(AD49="Probabilidad",AD50="Probabilidad"),(AJ49-(+AJ49*AI50)),IF(AND(AD49="Impacto",AD50="Probabilidad"),(AJ48-(+AJ48*AI50)),IF(AD50="Impacto",AJ49,""))),"")</f>
        <v/>
      </c>
      <c r="AK50" s="173" t="str">
        <f>IFERROR(IF(AND(AD49="Impacto",AD50="Impacto"),(AK49-(+AK49*AI50)),IF(AND(AD49="Probabilidad",AD50="Impacto"),(AK48-(+AK48*AI50)),IF(AD50="Probabilidad",AK49,""))),"")</f>
        <v/>
      </c>
      <c r="AL50" s="153"/>
      <c r="AM50" s="153"/>
      <c r="AN50" s="153"/>
      <c r="AO50" s="625"/>
      <c r="AP50" s="625"/>
      <c r="AQ50" s="586"/>
      <c r="AR50" s="625"/>
      <c r="AS50" s="625"/>
      <c r="AT50" s="586"/>
      <c r="AU50" s="586"/>
      <c r="AV50" s="586"/>
      <c r="AW50" s="928"/>
      <c r="AX50" s="929"/>
      <c r="AY50" s="929"/>
      <c r="AZ50" s="925"/>
      <c r="BA50" s="925"/>
      <c r="BB50" s="925"/>
      <c r="BC50" s="580"/>
      <c r="BD50" s="580"/>
      <c r="BE50" s="583"/>
      <c r="BF50" s="583"/>
      <c r="BG50" s="583"/>
      <c r="BH50" s="583"/>
      <c r="BI50" s="583"/>
      <c r="BJ50" s="580"/>
      <c r="BK50" s="580"/>
      <c r="BL50" s="577"/>
    </row>
    <row r="51" spans="1:64" s="145" customFormat="1" ht="78.75" x14ac:dyDescent="0.25">
      <c r="A51" s="716"/>
      <c r="B51" s="717"/>
      <c r="C51" s="718"/>
      <c r="D51" s="602" t="s">
        <v>998</v>
      </c>
      <c r="E51" s="605" t="s">
        <v>945</v>
      </c>
      <c r="F51" s="608">
        <v>8</v>
      </c>
      <c r="G51" s="578"/>
      <c r="H51" s="587"/>
      <c r="I51" s="611" t="str">
        <f>IF(D51="","",IF(D51="RG",'Identificación RG'!B141,IF(H51="","",(CONCATENATE(H51," ",$K$2," ",G51," ",$K$3," ",M51," ",$K$4," ",L51)))))</f>
        <v>Posibilidad de afectación Reputacional por *falta de ejecución de la totalidad de los recursos *., debido a la insuficiente identificación de potenciales beneficiarios de los BEPS</v>
      </c>
      <c r="J51" s="614"/>
      <c r="K51" s="617" t="str">
        <f>CONCATENATE(" *",'Identificación RG'!C136," *",'Identificación RG'!E136," *",'Identificación RG'!G136)</f>
        <v xml:space="preserve"> *la insuficiente identificación de potenciales beneficiarios de los BEPS *demoras en la expedicion del acto administrativo de reconocimiento de beneficiarios *</v>
      </c>
      <c r="L51" s="578"/>
      <c r="M51" s="578"/>
      <c r="N51" s="644" t="s">
        <v>1147</v>
      </c>
      <c r="O51" s="914">
        <v>1</v>
      </c>
      <c r="P51" s="587" t="s">
        <v>220</v>
      </c>
      <c r="Q51" s="599">
        <f>IF(P51="Muy Alta",100%,IF(P51="Alta",80%,IF(P51="Media",60%,IF(P51="Baja",40%,IF(P51="Muy Baja",20%,"")))))</f>
        <v>0.6</v>
      </c>
      <c r="R51" s="587" t="s">
        <v>247</v>
      </c>
      <c r="S51" s="599">
        <f>IF(R51="Catastrófico",100%,IF(R51="Mayor",80%,IF(R51="Moderado",60%,IF(R51="Menor",40%,IF(R51="Leve",20%,"")))))</f>
        <v>0.2</v>
      </c>
      <c r="T51" s="587" t="s">
        <v>56</v>
      </c>
      <c r="U51" s="599">
        <f>IF(T51="Catastrófico",100%,IF(T51="Mayor",80%,IF(T51="Moderado",60%,IF(T51="Menor",40%,IF(T51="Leve",20%,"")))))</f>
        <v>0.6</v>
      </c>
      <c r="V51" s="620" t="str">
        <f>IF(W51=100%,"Catastrófico",IF(W51=80%,"Mayor",IF(W51=60%,"Moderado",IF(W51=40%,"Menor",IF(W51=20%,"Leve","")))))</f>
        <v>Moderado</v>
      </c>
      <c r="W51" s="599">
        <f>IF(AND(S51="",U51=""),"",MAX(S51,U51))</f>
        <v>0.6</v>
      </c>
      <c r="X51" s="599" t="str">
        <f>CONCATENATE(P51,V51)</f>
        <v>MediaModerado</v>
      </c>
      <c r="Y51" s="584"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Moderado</v>
      </c>
      <c r="Z51" s="364">
        <v>1</v>
      </c>
      <c r="AA51" s="936" t="s">
        <v>1152</v>
      </c>
      <c r="AB51" s="873" t="s">
        <v>1003</v>
      </c>
      <c r="AC51" s="921" t="s">
        <v>1155</v>
      </c>
      <c r="AD51" s="160" t="str">
        <f t="shared" si="0"/>
        <v>Probabilidad</v>
      </c>
      <c r="AE51" s="399" t="s">
        <v>222</v>
      </c>
      <c r="AF51" s="165">
        <f t="shared" si="1"/>
        <v>0.25</v>
      </c>
      <c r="AG51" s="399" t="s">
        <v>262</v>
      </c>
      <c r="AH51" s="165">
        <f t="shared" si="2"/>
        <v>0.15</v>
      </c>
      <c r="AI51" s="170">
        <f t="shared" si="3"/>
        <v>0.4</v>
      </c>
      <c r="AJ51" s="171">
        <f>IFERROR(IF(AD51="Probabilidad",(Q51-(+Q51*AI51)),IF(AD51="Impacto",Q51,"")),"")</f>
        <v>0.36</v>
      </c>
      <c r="AK51" s="171">
        <f>IFERROR(IF(AD51="Impacto",(W51-(+W51*AI51)),IF(AD51="Probabilidad",W51,"")),"")</f>
        <v>0.6</v>
      </c>
      <c r="AL51" s="144" t="s">
        <v>266</v>
      </c>
      <c r="AM51" s="144" t="s">
        <v>225</v>
      </c>
      <c r="AN51" s="144" t="s">
        <v>271</v>
      </c>
      <c r="AO51" s="623">
        <f>Q51</f>
        <v>0.6</v>
      </c>
      <c r="AP51" s="623">
        <f>IF(AJ51="","",MIN(AJ51:AJ56))</f>
        <v>0.36</v>
      </c>
      <c r="AQ51" s="584" t="str">
        <f>IFERROR(IF(AP51="","",IF(AP51&lt;=0.2,"Muy Baja",IF(AP51&lt;=0.4,"Baja",IF(AP51&lt;=0.6,"Media",IF(AP51&lt;=0.8,"Alta","Muy Alta"))))),"")</f>
        <v>Baja</v>
      </c>
      <c r="AR51" s="623">
        <f>W51</f>
        <v>0.6</v>
      </c>
      <c r="AS51" s="623">
        <f>IF(AK51="","",MIN(AK51:AK56))</f>
        <v>0.6</v>
      </c>
      <c r="AT51" s="584" t="str">
        <f>IFERROR(IF(AS51="","",IF(AS51&lt;=0.2,"Leve",IF(AS51&lt;=0.4,"Menor",IF(AS51&lt;=0.6,"Moderado",IF(AS51&lt;=0.8,"Mayor","Catastrófico"))))),"")</f>
        <v>Moderado</v>
      </c>
      <c r="AU51" s="584" t="str">
        <f>Y51</f>
        <v>Moderado</v>
      </c>
      <c r="AV51" s="584"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Moderado</v>
      </c>
      <c r="AW51" s="587" t="s">
        <v>1013</v>
      </c>
      <c r="AX51" s="644" t="s">
        <v>1166</v>
      </c>
      <c r="AY51" s="883" t="s">
        <v>1167</v>
      </c>
      <c r="AZ51" s="644" t="s">
        <v>1163</v>
      </c>
      <c r="BA51" s="883" t="s">
        <v>1168</v>
      </c>
      <c r="BB51" s="644" t="s">
        <v>1169</v>
      </c>
      <c r="BC51" s="578"/>
      <c r="BD51" s="578"/>
      <c r="BE51" s="581"/>
      <c r="BF51" s="581"/>
      <c r="BG51" s="581"/>
      <c r="BH51" s="581"/>
      <c r="BI51" s="581"/>
      <c r="BJ51" s="578"/>
      <c r="BK51" s="578"/>
      <c r="BL51" s="575"/>
    </row>
    <row r="52" spans="1:64" s="145" customFormat="1" x14ac:dyDescent="0.25">
      <c r="A52" s="716"/>
      <c r="B52" s="717"/>
      <c r="C52" s="718"/>
      <c r="D52" s="603"/>
      <c r="E52" s="606"/>
      <c r="F52" s="609"/>
      <c r="G52" s="630"/>
      <c r="H52" s="588"/>
      <c r="I52" s="612"/>
      <c r="J52" s="615"/>
      <c r="K52" s="618"/>
      <c r="L52" s="579"/>
      <c r="M52" s="579"/>
      <c r="N52" s="924"/>
      <c r="O52" s="934"/>
      <c r="P52" s="588"/>
      <c r="Q52" s="600"/>
      <c r="R52" s="588"/>
      <c r="S52" s="600"/>
      <c r="T52" s="588"/>
      <c r="U52" s="600"/>
      <c r="V52" s="621"/>
      <c r="W52" s="600"/>
      <c r="X52" s="600"/>
      <c r="Y52" s="585"/>
      <c r="Z52" s="365">
        <v>2</v>
      </c>
      <c r="AA52" s="474"/>
      <c r="AB52" s="450"/>
      <c r="AC52" s="451"/>
      <c r="AD52" s="161" t="str">
        <f t="shared" si="0"/>
        <v/>
      </c>
      <c r="AE52" s="450"/>
      <c r="AF52" s="166" t="str">
        <f t="shared" si="1"/>
        <v/>
      </c>
      <c r="AG52" s="450"/>
      <c r="AH52" s="168" t="str">
        <f t="shared" si="2"/>
        <v/>
      </c>
      <c r="AI52" s="172" t="str">
        <f t="shared" si="3"/>
        <v/>
      </c>
      <c r="AJ52" s="173" t="str">
        <f>IFERROR(IF(AND(AD51="Probabilidad",AD52="Probabilidad"),(AJ51-(+AJ51*AI52)),IF(AD52="Probabilidad",(Q51-(+Q51*AI52)),IF(AD52="Impacto",AJ51,""))),"")</f>
        <v/>
      </c>
      <c r="AK52" s="173" t="str">
        <f>IFERROR(IF(AND(AD51="Impacto",AD52="Impacto"),(AK51-(+AK51*AI52)),IF(AD52="Impacto",(W51-(W51*AI52)),IF(AD52="Probabilidad",AK51,""))),"")</f>
        <v/>
      </c>
      <c r="AL52" s="452"/>
      <c r="AM52" s="452"/>
      <c r="AN52" s="452"/>
      <c r="AO52" s="624"/>
      <c r="AP52" s="624"/>
      <c r="AQ52" s="585"/>
      <c r="AR52" s="624"/>
      <c r="AS52" s="624"/>
      <c r="AT52" s="585"/>
      <c r="AU52" s="585"/>
      <c r="AV52" s="585"/>
      <c r="AW52" s="926"/>
      <c r="AX52" s="924"/>
      <c r="AY52" s="927"/>
      <c r="AZ52" s="924"/>
      <c r="BA52" s="927"/>
      <c r="BB52" s="924"/>
      <c r="BC52" s="579"/>
      <c r="BD52" s="579"/>
      <c r="BE52" s="582"/>
      <c r="BF52" s="582"/>
      <c r="BG52" s="582"/>
      <c r="BH52" s="582"/>
      <c r="BI52" s="582"/>
      <c r="BJ52" s="579"/>
      <c r="BK52" s="579"/>
      <c r="BL52" s="576"/>
    </row>
    <row r="53" spans="1:64" s="145" customFormat="1" x14ac:dyDescent="0.25">
      <c r="A53" s="716"/>
      <c r="B53" s="717"/>
      <c r="C53" s="718"/>
      <c r="D53" s="603"/>
      <c r="E53" s="606"/>
      <c r="F53" s="609"/>
      <c r="G53" s="630"/>
      <c r="H53" s="588"/>
      <c r="I53" s="612"/>
      <c r="J53" s="615"/>
      <c r="K53" s="618"/>
      <c r="L53" s="579"/>
      <c r="M53" s="579"/>
      <c r="N53" s="924"/>
      <c r="O53" s="934"/>
      <c r="P53" s="588"/>
      <c r="Q53" s="600"/>
      <c r="R53" s="588"/>
      <c r="S53" s="600"/>
      <c r="T53" s="588"/>
      <c r="U53" s="600"/>
      <c r="V53" s="621"/>
      <c r="W53" s="600"/>
      <c r="X53" s="600"/>
      <c r="Y53" s="585"/>
      <c r="Z53" s="365">
        <v>3</v>
      </c>
      <c r="AA53" s="474"/>
      <c r="AB53" s="452"/>
      <c r="AC53" s="451"/>
      <c r="AD53" s="161" t="str">
        <f t="shared" si="0"/>
        <v/>
      </c>
      <c r="AE53" s="450"/>
      <c r="AF53" s="166" t="str">
        <f t="shared" si="1"/>
        <v/>
      </c>
      <c r="AG53" s="450"/>
      <c r="AH53" s="168" t="str">
        <f t="shared" si="2"/>
        <v/>
      </c>
      <c r="AI53" s="172" t="str">
        <f t="shared" si="3"/>
        <v/>
      </c>
      <c r="AJ53" s="173" t="str">
        <f>IFERROR(IF(AND(AD52="Probabilidad",AD53="Probabilidad"),(AJ52-(+AJ52*AI53)),IF(AND(AD52="Impacto",AD53="Probabilidad"),(AJ51-(+AJ51*AI53)),IF(AD53="Impacto",AJ52,""))),"")</f>
        <v/>
      </c>
      <c r="AK53" s="173" t="str">
        <f>IFERROR(IF(AND(AD52="Impacto",AD53="Impacto"),(AK52-(+AK52*AI53)),IF(AND(AD52="Probabilidad",AD53="Impacto"),(AK51-(+AK51*AI53)),IF(AD53="Probabilidad",AK52,""))),"")</f>
        <v/>
      </c>
      <c r="AL53" s="452"/>
      <c r="AM53" s="452"/>
      <c r="AN53" s="452"/>
      <c r="AO53" s="624"/>
      <c r="AP53" s="624"/>
      <c r="AQ53" s="585"/>
      <c r="AR53" s="624"/>
      <c r="AS53" s="624"/>
      <c r="AT53" s="585"/>
      <c r="AU53" s="585"/>
      <c r="AV53" s="585"/>
      <c r="AW53" s="926"/>
      <c r="AX53" s="924"/>
      <c r="AY53" s="927"/>
      <c r="AZ53" s="924"/>
      <c r="BA53" s="927"/>
      <c r="BB53" s="924"/>
      <c r="BC53" s="579"/>
      <c r="BD53" s="579"/>
      <c r="BE53" s="582"/>
      <c r="BF53" s="582"/>
      <c r="BG53" s="582"/>
      <c r="BH53" s="582"/>
      <c r="BI53" s="582"/>
      <c r="BJ53" s="579"/>
      <c r="BK53" s="579"/>
      <c r="BL53" s="576"/>
    </row>
    <row r="54" spans="1:64" s="145" customFormat="1" x14ac:dyDescent="0.25">
      <c r="A54" s="716"/>
      <c r="B54" s="717"/>
      <c r="C54" s="718"/>
      <c r="D54" s="603"/>
      <c r="E54" s="606"/>
      <c r="F54" s="609"/>
      <c r="G54" s="630"/>
      <c r="H54" s="588"/>
      <c r="I54" s="612"/>
      <c r="J54" s="615"/>
      <c r="K54" s="618"/>
      <c r="L54" s="579"/>
      <c r="M54" s="579"/>
      <c r="N54" s="924"/>
      <c r="O54" s="934"/>
      <c r="P54" s="588"/>
      <c r="Q54" s="600"/>
      <c r="R54" s="588"/>
      <c r="S54" s="600"/>
      <c r="T54" s="588"/>
      <c r="U54" s="600"/>
      <c r="V54" s="621"/>
      <c r="W54" s="600"/>
      <c r="X54" s="600"/>
      <c r="Y54" s="585"/>
      <c r="Z54" s="365">
        <v>4</v>
      </c>
      <c r="AA54" s="474"/>
      <c r="AB54" s="450"/>
      <c r="AC54" s="451"/>
      <c r="AD54" s="161" t="str">
        <f t="shared" si="0"/>
        <v/>
      </c>
      <c r="AE54" s="450"/>
      <c r="AF54" s="166" t="str">
        <f t="shared" si="1"/>
        <v/>
      </c>
      <c r="AG54" s="450"/>
      <c r="AH54" s="168" t="str">
        <f t="shared" si="2"/>
        <v/>
      </c>
      <c r="AI54" s="172" t="str">
        <f t="shared" si="3"/>
        <v/>
      </c>
      <c r="AJ54" s="173" t="str">
        <f>IFERROR(IF(AND(AD53="Probabilidad",AD54="Probabilidad"),(AJ53-(+AJ53*AI54)),IF(AND(AD53="Impacto",AD54="Probabilidad"),(AJ52-(+AJ52*AI54)),IF(AD54="Impacto",AJ53,""))),"")</f>
        <v/>
      </c>
      <c r="AK54" s="386" t="str">
        <f>IFERROR(IF(AND(AD53="Impacto",AD54="Impacto"),(AK53-(+AK53*AI54)),IF(AND(AD53="Probabilidad",AD54="Impacto"),(AK52-(+AK52*AI54)),IF(AD54="Probabilidad",AK53,""))),"")</f>
        <v/>
      </c>
      <c r="AL54" s="452"/>
      <c r="AM54" s="452"/>
      <c r="AN54" s="452"/>
      <c r="AO54" s="624"/>
      <c r="AP54" s="624"/>
      <c r="AQ54" s="585"/>
      <c r="AR54" s="624"/>
      <c r="AS54" s="624"/>
      <c r="AT54" s="585"/>
      <c r="AU54" s="585"/>
      <c r="AV54" s="585"/>
      <c r="AW54" s="926"/>
      <c r="AX54" s="924"/>
      <c r="AY54" s="927"/>
      <c r="AZ54" s="924"/>
      <c r="BA54" s="927"/>
      <c r="BB54" s="924"/>
      <c r="BC54" s="579"/>
      <c r="BD54" s="579"/>
      <c r="BE54" s="582"/>
      <c r="BF54" s="582"/>
      <c r="BG54" s="582"/>
      <c r="BH54" s="582"/>
      <c r="BI54" s="582"/>
      <c r="BJ54" s="579"/>
      <c r="BK54" s="579"/>
      <c r="BL54" s="576"/>
    </row>
    <row r="55" spans="1:64" s="145" customFormat="1" x14ac:dyDescent="0.25">
      <c r="A55" s="716"/>
      <c r="B55" s="717"/>
      <c r="C55" s="718"/>
      <c r="D55" s="603"/>
      <c r="E55" s="606"/>
      <c r="F55" s="609"/>
      <c r="G55" s="630"/>
      <c r="H55" s="588"/>
      <c r="I55" s="612"/>
      <c r="J55" s="615"/>
      <c r="K55" s="618"/>
      <c r="L55" s="579"/>
      <c r="M55" s="579"/>
      <c r="N55" s="924"/>
      <c r="O55" s="934"/>
      <c r="P55" s="588"/>
      <c r="Q55" s="600"/>
      <c r="R55" s="588"/>
      <c r="S55" s="600"/>
      <c r="T55" s="588"/>
      <c r="U55" s="600"/>
      <c r="V55" s="621"/>
      <c r="W55" s="600"/>
      <c r="X55" s="600"/>
      <c r="Y55" s="585"/>
      <c r="Z55" s="365">
        <v>5</v>
      </c>
      <c r="AA55" s="147"/>
      <c r="AB55" s="378"/>
      <c r="AC55" s="147"/>
      <c r="AD55" s="161" t="str">
        <f t="shared" si="0"/>
        <v/>
      </c>
      <c r="AE55" s="148"/>
      <c r="AF55" s="166" t="str">
        <f t="shared" si="1"/>
        <v/>
      </c>
      <c r="AG55" s="148"/>
      <c r="AH55" s="168" t="str">
        <f t="shared" si="2"/>
        <v/>
      </c>
      <c r="AI55" s="172" t="str">
        <f t="shared" si="3"/>
        <v/>
      </c>
      <c r="AJ55" s="173" t="str">
        <f>IFERROR(IF(AND(AD54="Probabilidad",AD55="Probabilidad"),(AJ54-(+AJ54*AI55)),IF(AND(AD54="Impacto",AD55="Probabilidad"),(AJ53-(+AJ53*AI55)),IF(AD55="Impacto",AJ54,""))),"")</f>
        <v/>
      </c>
      <c r="AK55" s="173" t="str">
        <f>IFERROR(IF(AND(AD54="Impacto",AD55="Impacto"),(AK54-(+AK54*AI55)),IF(AND(AD54="Probabilidad",AD55="Impacto"),(AK53-(+AK53*AI55)),IF(AD55="Probabilidad",AK54,""))),"")</f>
        <v/>
      </c>
      <c r="AL55" s="149"/>
      <c r="AM55" s="149"/>
      <c r="AN55" s="149"/>
      <c r="AO55" s="624"/>
      <c r="AP55" s="624"/>
      <c r="AQ55" s="585"/>
      <c r="AR55" s="624"/>
      <c r="AS55" s="624"/>
      <c r="AT55" s="585"/>
      <c r="AU55" s="585"/>
      <c r="AV55" s="585"/>
      <c r="AW55" s="926"/>
      <c r="AX55" s="924"/>
      <c r="AY55" s="927"/>
      <c r="AZ55" s="924"/>
      <c r="BA55" s="927"/>
      <c r="BB55" s="924"/>
      <c r="BC55" s="579"/>
      <c r="BD55" s="579"/>
      <c r="BE55" s="582"/>
      <c r="BF55" s="582"/>
      <c r="BG55" s="582"/>
      <c r="BH55" s="582"/>
      <c r="BI55" s="582"/>
      <c r="BJ55" s="579"/>
      <c r="BK55" s="579"/>
      <c r="BL55" s="576"/>
    </row>
    <row r="56" spans="1:64" s="145" customFormat="1" ht="15.75" thickBot="1" x14ac:dyDescent="0.3">
      <c r="A56" s="716"/>
      <c r="B56" s="717"/>
      <c r="C56" s="718"/>
      <c r="D56" s="604"/>
      <c r="E56" s="607"/>
      <c r="F56" s="610"/>
      <c r="G56" s="631"/>
      <c r="H56" s="589"/>
      <c r="I56" s="613"/>
      <c r="J56" s="616"/>
      <c r="K56" s="619"/>
      <c r="L56" s="580"/>
      <c r="M56" s="580"/>
      <c r="N56" s="925"/>
      <c r="O56" s="935"/>
      <c r="P56" s="589"/>
      <c r="Q56" s="601"/>
      <c r="R56" s="589"/>
      <c r="S56" s="601"/>
      <c r="T56" s="589"/>
      <c r="U56" s="601"/>
      <c r="V56" s="622"/>
      <c r="W56" s="601"/>
      <c r="X56" s="601"/>
      <c r="Y56" s="586"/>
      <c r="Z56" s="366">
        <v>6</v>
      </c>
      <c r="AA56" s="150"/>
      <c r="AB56" s="379"/>
      <c r="AC56" s="150"/>
      <c r="AD56" s="163" t="str">
        <f t="shared" si="0"/>
        <v/>
      </c>
      <c r="AE56" s="152"/>
      <c r="AF56" s="167" t="str">
        <f t="shared" si="1"/>
        <v/>
      </c>
      <c r="AG56" s="152"/>
      <c r="AH56" s="169" t="str">
        <f t="shared" si="2"/>
        <v/>
      </c>
      <c r="AI56" s="174" t="str">
        <f t="shared" si="3"/>
        <v/>
      </c>
      <c r="AJ56" s="173" t="str">
        <f>IFERROR(IF(AND(AD55="Probabilidad",AD56="Probabilidad"),(AJ55-(+AJ55*AI56)),IF(AND(AD55="Impacto",AD56="Probabilidad"),(AJ54-(+AJ54*AI56)),IF(AD56="Impacto",AJ55,""))),"")</f>
        <v/>
      </c>
      <c r="AK56" s="173" t="str">
        <f>IFERROR(IF(AND(AD55="Impacto",AD56="Impacto"),(AK55-(+AK55*AI56)),IF(AND(AD55="Probabilidad",AD56="Impacto"),(AK54-(+AK54*AI56)),IF(AD56="Probabilidad",AK55,""))),"")</f>
        <v/>
      </c>
      <c r="AL56" s="153"/>
      <c r="AM56" s="153"/>
      <c r="AN56" s="153"/>
      <c r="AO56" s="625"/>
      <c r="AP56" s="625"/>
      <c r="AQ56" s="586"/>
      <c r="AR56" s="625"/>
      <c r="AS56" s="625"/>
      <c r="AT56" s="586"/>
      <c r="AU56" s="586"/>
      <c r="AV56" s="586"/>
      <c r="AW56" s="928"/>
      <c r="AX56" s="925"/>
      <c r="AY56" s="929"/>
      <c r="AZ56" s="925"/>
      <c r="BA56" s="929"/>
      <c r="BB56" s="925"/>
      <c r="BC56" s="580"/>
      <c r="BD56" s="580"/>
      <c r="BE56" s="583"/>
      <c r="BF56" s="583"/>
      <c r="BG56" s="583"/>
      <c r="BH56" s="583"/>
      <c r="BI56" s="583"/>
      <c r="BJ56" s="580"/>
      <c r="BK56" s="580"/>
      <c r="BL56" s="577"/>
    </row>
    <row r="57" spans="1:64" s="145" customFormat="1" x14ac:dyDescent="0.25">
      <c r="A57" s="716"/>
      <c r="B57" s="717"/>
      <c r="C57" s="718"/>
      <c r="D57" s="602"/>
      <c r="E57" s="605"/>
      <c r="F57" s="608"/>
      <c r="G57" s="578"/>
      <c r="H57" s="587"/>
      <c r="I57" s="611" t="str">
        <f>IF(D57="","",IF(D57="RG",'Identificación RG'!B158,IF(H57="","",(CONCATENATE(H57," ",$K$2," ",G57," ",$K$3," ",M57," ",$K$4," ",L57)))))</f>
        <v/>
      </c>
      <c r="J57" s="614"/>
      <c r="K57" s="617" t="str">
        <f>CONCATENATE(" *",'Identificación RG'!C153," *",'Identificación RG'!E153," *",'Identificación RG'!G153)</f>
        <v xml:space="preserve"> * * *</v>
      </c>
      <c r="L57" s="578"/>
      <c r="M57" s="578"/>
      <c r="N57" s="593"/>
      <c r="O57" s="596"/>
      <c r="P57" s="587"/>
      <c r="Q57" s="599" t="str">
        <f>IF(P57="Muy Alta",100%,IF(P57="Alta",80%,IF(P57="Media",60%,IF(P57="Baja",40%,IF(P57="Muy Baja",20%,"")))))</f>
        <v/>
      </c>
      <c r="R57" s="587"/>
      <c r="S57" s="599" t="str">
        <f>IF(R57="Catastrófico",100%,IF(R57="Mayor",80%,IF(R57="Moderado",60%,IF(R57="Menor",40%,IF(R57="Leve",20%,"")))))</f>
        <v/>
      </c>
      <c r="T57" s="587"/>
      <c r="U57" s="599" t="str">
        <f>IF(T57="Catastrófico",100%,IF(T57="Mayor",80%,IF(T57="Moderado",60%,IF(T57="Menor",40%,IF(T57="Leve",20%,"")))))</f>
        <v/>
      </c>
      <c r="V57" s="620" t="str">
        <f>IF(W57=100%,"Catastrófico",IF(W57=80%,"Mayor",IF(W57=60%,"Moderado",IF(W57=40%,"Menor",IF(W57=20%,"Leve","")))))</f>
        <v/>
      </c>
      <c r="W57" s="599" t="str">
        <f>IF(AND(S57="",U57=""),"",MAX(S57,U57))</f>
        <v/>
      </c>
      <c r="X57" s="599" t="str">
        <f>CONCATENATE(P57,V57)</f>
        <v/>
      </c>
      <c r="Y57" s="584"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64">
        <v>1</v>
      </c>
      <c r="AA57" s="437"/>
      <c r="AB57" s="399"/>
      <c r="AC57" s="437"/>
      <c r="AD57" s="164" t="str">
        <f t="shared" si="0"/>
        <v/>
      </c>
      <c r="AE57" s="399"/>
      <c r="AF57" s="165" t="str">
        <f t="shared" si="1"/>
        <v/>
      </c>
      <c r="AG57" s="399"/>
      <c r="AH57" s="165" t="str">
        <f t="shared" si="2"/>
        <v/>
      </c>
      <c r="AI57" s="170" t="str">
        <f t="shared" si="3"/>
        <v/>
      </c>
      <c r="AJ57" s="171" t="str">
        <f>IFERROR(IF(AD57="Probabilidad",(Q57-(+Q57*AI57)),IF(AD57="Impacto",Q57,"")),"")</f>
        <v/>
      </c>
      <c r="AK57" s="171" t="str">
        <f>IFERROR(IF(AD57="Impacto",(W57-(+W57*AI57)),IF(AD57="Probabilidad",W57,"")),"")</f>
        <v/>
      </c>
      <c r="AL57" s="144"/>
      <c r="AM57" s="144"/>
      <c r="AN57" s="144"/>
      <c r="AO57" s="623" t="str">
        <f>Q57</f>
        <v/>
      </c>
      <c r="AP57" s="623" t="str">
        <f>IF(AJ57="","",MIN(AJ57:AJ62))</f>
        <v/>
      </c>
      <c r="AQ57" s="584" t="str">
        <f>IFERROR(IF(AP57="","",IF(AP57&lt;=0.2,"Muy Baja",IF(AP57&lt;=0.4,"Baja",IF(AP57&lt;=0.6,"Media",IF(AP57&lt;=0.8,"Alta","Muy Alta"))))),"")</f>
        <v/>
      </c>
      <c r="AR57" s="623" t="str">
        <f>W57</f>
        <v/>
      </c>
      <c r="AS57" s="623" t="str">
        <f>IF(AK57="","",MIN(AK57:AK62))</f>
        <v/>
      </c>
      <c r="AT57" s="584" t="str">
        <f>IFERROR(IF(AS57="","",IF(AS57&lt;=0.2,"Leve",IF(AS57&lt;=0.4,"Menor",IF(AS57&lt;=0.6,"Moderado",IF(AS57&lt;=0.8,"Mayor","Catastrófico"))))),"")</f>
        <v/>
      </c>
      <c r="AU57" s="584" t="str">
        <f>Y57</f>
        <v/>
      </c>
      <c r="AV57" s="584"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87"/>
      <c r="AX57" s="578"/>
      <c r="AY57" s="578"/>
      <c r="AZ57" s="578"/>
      <c r="BA57" s="578"/>
      <c r="BB57" s="590"/>
      <c r="BC57" s="578"/>
      <c r="BD57" s="578"/>
      <c r="BE57" s="581"/>
      <c r="BF57" s="581"/>
      <c r="BG57" s="581"/>
      <c r="BH57" s="581"/>
      <c r="BI57" s="581"/>
      <c r="BJ57" s="578"/>
      <c r="BK57" s="578"/>
      <c r="BL57" s="575"/>
    </row>
    <row r="58" spans="1:64" s="145" customFormat="1" x14ac:dyDescent="0.25">
      <c r="A58" s="716"/>
      <c r="B58" s="717"/>
      <c r="C58" s="718"/>
      <c r="D58" s="603"/>
      <c r="E58" s="606"/>
      <c r="F58" s="609"/>
      <c r="G58" s="630"/>
      <c r="H58" s="588"/>
      <c r="I58" s="612"/>
      <c r="J58" s="615"/>
      <c r="K58" s="618"/>
      <c r="L58" s="579"/>
      <c r="M58" s="579"/>
      <c r="N58" s="700"/>
      <c r="O58" s="639"/>
      <c r="P58" s="588"/>
      <c r="Q58" s="600"/>
      <c r="R58" s="588"/>
      <c r="S58" s="600"/>
      <c r="T58" s="588"/>
      <c r="U58" s="600"/>
      <c r="V58" s="621"/>
      <c r="W58" s="600"/>
      <c r="X58" s="600"/>
      <c r="Y58" s="585"/>
      <c r="Z58" s="365">
        <v>2</v>
      </c>
      <c r="AA58" s="451"/>
      <c r="AB58" s="450"/>
      <c r="AC58" s="451"/>
      <c r="AD58" s="161" t="str">
        <f t="shared" si="0"/>
        <v/>
      </c>
      <c r="AE58" s="450"/>
      <c r="AF58" s="166" t="str">
        <f t="shared" si="1"/>
        <v/>
      </c>
      <c r="AG58" s="450"/>
      <c r="AH58" s="168" t="str">
        <f t="shared" si="2"/>
        <v/>
      </c>
      <c r="AI58" s="172" t="str">
        <f t="shared" si="3"/>
        <v/>
      </c>
      <c r="AJ58" s="173" t="str">
        <f>IFERROR(IF(AND(AD57="Probabilidad",AD58="Probabilidad"),(AJ57-(+AJ57*AI58)),IF(AD58="Probabilidad",(Q57-(+Q57*AI58)),IF(AD58="Impacto",AJ57,""))),"")</f>
        <v/>
      </c>
      <c r="AK58" s="173" t="str">
        <f>IFERROR(IF(AND(AD57="Impacto",AD58="Impacto"),(AK57-(+AK57*AI58)),IF(AD58="Impacto",(W57-(W57*AI58)),IF(AD58="Probabilidad",AK57,""))),"")</f>
        <v/>
      </c>
      <c r="AL58" s="452"/>
      <c r="AM58" s="452"/>
      <c r="AN58" s="452"/>
      <c r="AO58" s="624"/>
      <c r="AP58" s="624"/>
      <c r="AQ58" s="585"/>
      <c r="AR58" s="624"/>
      <c r="AS58" s="624"/>
      <c r="AT58" s="585"/>
      <c r="AU58" s="585"/>
      <c r="AV58" s="585"/>
      <c r="AW58" s="588"/>
      <c r="AX58" s="579"/>
      <c r="AY58" s="579"/>
      <c r="AZ58" s="579"/>
      <c r="BA58" s="579"/>
      <c r="BB58" s="591"/>
      <c r="BC58" s="579"/>
      <c r="BD58" s="579"/>
      <c r="BE58" s="582"/>
      <c r="BF58" s="582"/>
      <c r="BG58" s="582"/>
      <c r="BH58" s="582"/>
      <c r="BI58" s="582"/>
      <c r="BJ58" s="579"/>
      <c r="BK58" s="579"/>
      <c r="BL58" s="576"/>
    </row>
    <row r="59" spans="1:64" s="145" customFormat="1" x14ac:dyDescent="0.25">
      <c r="A59" s="716"/>
      <c r="B59" s="717"/>
      <c r="C59" s="718"/>
      <c r="D59" s="603"/>
      <c r="E59" s="606"/>
      <c r="F59" s="609"/>
      <c r="G59" s="630"/>
      <c r="H59" s="588"/>
      <c r="I59" s="612"/>
      <c r="J59" s="615"/>
      <c r="K59" s="618"/>
      <c r="L59" s="579"/>
      <c r="M59" s="579"/>
      <c r="N59" s="700"/>
      <c r="O59" s="639"/>
      <c r="P59" s="588"/>
      <c r="Q59" s="600"/>
      <c r="R59" s="588"/>
      <c r="S59" s="600"/>
      <c r="T59" s="588"/>
      <c r="U59" s="600"/>
      <c r="V59" s="621"/>
      <c r="W59" s="600"/>
      <c r="X59" s="600"/>
      <c r="Y59" s="585"/>
      <c r="Z59" s="365">
        <v>3</v>
      </c>
      <c r="AA59" s="451"/>
      <c r="AB59" s="450"/>
      <c r="AC59" s="451"/>
      <c r="AD59" s="161" t="str">
        <f t="shared" si="0"/>
        <v/>
      </c>
      <c r="AE59" s="450"/>
      <c r="AF59" s="166" t="str">
        <f t="shared" si="1"/>
        <v/>
      </c>
      <c r="AG59" s="450"/>
      <c r="AH59" s="168" t="str">
        <f t="shared" si="2"/>
        <v/>
      </c>
      <c r="AI59" s="172" t="str">
        <f t="shared" si="3"/>
        <v/>
      </c>
      <c r="AJ59" s="173" t="str">
        <f>IFERROR(IF(AND(AD58="Probabilidad",AD59="Probabilidad"),(AJ58-(+AJ58*AI59)),IF(AND(AD58="Impacto",AD59="Probabilidad"),(AJ57-(+AJ57*AI59)),IF(AD59="Impacto",AJ58,""))),"")</f>
        <v/>
      </c>
      <c r="AK59" s="173" t="str">
        <f>IFERROR(IF(AND(AD58="Impacto",AD59="Impacto"),(AK58-(+AK58*AI59)),IF(AND(AD58="Probabilidad",AD59="Impacto"),(AK57-(+AK57*AI59)),IF(AD59="Probabilidad",AK58,""))),"")</f>
        <v/>
      </c>
      <c r="AL59" s="452"/>
      <c r="AM59" s="452"/>
      <c r="AN59" s="452"/>
      <c r="AO59" s="624"/>
      <c r="AP59" s="624"/>
      <c r="AQ59" s="585"/>
      <c r="AR59" s="624"/>
      <c r="AS59" s="624"/>
      <c r="AT59" s="585"/>
      <c r="AU59" s="585"/>
      <c r="AV59" s="585"/>
      <c r="AW59" s="588"/>
      <c r="AX59" s="579"/>
      <c r="AY59" s="579"/>
      <c r="AZ59" s="579"/>
      <c r="BA59" s="579"/>
      <c r="BB59" s="591"/>
      <c r="BC59" s="579"/>
      <c r="BD59" s="579"/>
      <c r="BE59" s="582"/>
      <c r="BF59" s="582"/>
      <c r="BG59" s="582"/>
      <c r="BH59" s="582"/>
      <c r="BI59" s="582"/>
      <c r="BJ59" s="579"/>
      <c r="BK59" s="579"/>
      <c r="BL59" s="576"/>
    </row>
    <row r="60" spans="1:64" s="145" customFormat="1" x14ac:dyDescent="0.25">
      <c r="A60" s="716"/>
      <c r="B60" s="717"/>
      <c r="C60" s="718"/>
      <c r="D60" s="603"/>
      <c r="E60" s="606"/>
      <c r="F60" s="609"/>
      <c r="G60" s="630"/>
      <c r="H60" s="588"/>
      <c r="I60" s="612"/>
      <c r="J60" s="615"/>
      <c r="K60" s="618"/>
      <c r="L60" s="579"/>
      <c r="M60" s="579"/>
      <c r="N60" s="700"/>
      <c r="O60" s="639"/>
      <c r="P60" s="588"/>
      <c r="Q60" s="600"/>
      <c r="R60" s="588"/>
      <c r="S60" s="600"/>
      <c r="T60" s="588"/>
      <c r="U60" s="600"/>
      <c r="V60" s="621"/>
      <c r="W60" s="600"/>
      <c r="X60" s="600"/>
      <c r="Y60" s="585"/>
      <c r="Z60" s="365">
        <v>4</v>
      </c>
      <c r="AA60" s="147"/>
      <c r="AB60" s="378"/>
      <c r="AC60" s="147"/>
      <c r="AD60" s="161" t="str">
        <f t="shared" si="0"/>
        <v/>
      </c>
      <c r="AE60" s="148"/>
      <c r="AF60" s="166" t="str">
        <f t="shared" si="1"/>
        <v/>
      </c>
      <c r="AG60" s="148"/>
      <c r="AH60" s="168" t="str">
        <f t="shared" si="2"/>
        <v/>
      </c>
      <c r="AI60" s="172" t="str">
        <f t="shared" si="3"/>
        <v/>
      </c>
      <c r="AJ60" s="173" t="str">
        <f>IFERROR(IF(AND(AD59="Probabilidad",AD60="Probabilidad"),(AJ59-(+AJ59*AI60)),IF(AND(AD59="Impacto",AD60="Probabilidad"),(AJ58-(+AJ58*AI60)),IF(AD60="Impacto",AJ59,""))),"")</f>
        <v/>
      </c>
      <c r="AK60" s="173" t="str">
        <f>IFERROR(IF(AND(AD59="Impacto",AD60="Impacto"),(AK59-(+AK59*AI60)),IF(AND(AD59="Probabilidad",AD60="Impacto"),(AK58-(+AK58*AI60)),IF(AD60="Probabilidad",AK59,""))),"")</f>
        <v/>
      </c>
      <c r="AL60" s="149"/>
      <c r="AM60" s="149"/>
      <c r="AN60" s="149"/>
      <c r="AO60" s="624"/>
      <c r="AP60" s="624"/>
      <c r="AQ60" s="585"/>
      <c r="AR60" s="624"/>
      <c r="AS60" s="624"/>
      <c r="AT60" s="585"/>
      <c r="AU60" s="585"/>
      <c r="AV60" s="585"/>
      <c r="AW60" s="588"/>
      <c r="AX60" s="579"/>
      <c r="AY60" s="579"/>
      <c r="AZ60" s="579"/>
      <c r="BA60" s="579"/>
      <c r="BB60" s="591"/>
      <c r="BC60" s="579"/>
      <c r="BD60" s="579"/>
      <c r="BE60" s="582"/>
      <c r="BF60" s="582"/>
      <c r="BG60" s="582"/>
      <c r="BH60" s="582"/>
      <c r="BI60" s="582"/>
      <c r="BJ60" s="579"/>
      <c r="BK60" s="579"/>
      <c r="BL60" s="576"/>
    </row>
    <row r="61" spans="1:64" s="145" customFormat="1" x14ac:dyDescent="0.25">
      <c r="A61" s="716"/>
      <c r="B61" s="717"/>
      <c r="C61" s="718"/>
      <c r="D61" s="603"/>
      <c r="E61" s="606"/>
      <c r="F61" s="609"/>
      <c r="G61" s="630"/>
      <c r="H61" s="588"/>
      <c r="I61" s="612"/>
      <c r="J61" s="615"/>
      <c r="K61" s="618"/>
      <c r="L61" s="579"/>
      <c r="M61" s="579"/>
      <c r="N61" s="700"/>
      <c r="O61" s="639"/>
      <c r="P61" s="588"/>
      <c r="Q61" s="600"/>
      <c r="R61" s="588"/>
      <c r="S61" s="600"/>
      <c r="T61" s="588"/>
      <c r="U61" s="600"/>
      <c r="V61" s="621"/>
      <c r="W61" s="600"/>
      <c r="X61" s="600"/>
      <c r="Y61" s="585"/>
      <c r="Z61" s="365">
        <v>5</v>
      </c>
      <c r="AA61" s="147"/>
      <c r="AB61" s="378"/>
      <c r="AC61" s="147"/>
      <c r="AD61" s="161" t="str">
        <f t="shared" si="0"/>
        <v/>
      </c>
      <c r="AE61" s="148"/>
      <c r="AF61" s="166" t="str">
        <f t="shared" si="1"/>
        <v/>
      </c>
      <c r="AG61" s="148"/>
      <c r="AH61" s="168" t="str">
        <f t="shared" si="2"/>
        <v/>
      </c>
      <c r="AI61" s="172" t="str">
        <f t="shared" si="3"/>
        <v/>
      </c>
      <c r="AJ61" s="173" t="str">
        <f>IFERROR(IF(AND(AD60="Probabilidad",AD61="Probabilidad"),(AJ60-(+AJ60*AI61)),IF(AND(AD60="Impacto",AD61="Probabilidad"),(AJ59-(+AJ59*AI61)),IF(AD61="Impacto",AJ60,""))),"")</f>
        <v/>
      </c>
      <c r="AK61" s="173" t="str">
        <f>IFERROR(IF(AND(AD60="Impacto",AD61="Impacto"),(AK60-(+AK60*AI61)),IF(AND(AD60="Probabilidad",AD61="Impacto"),(AK59-(+AK59*AI61)),IF(AD61="Probabilidad",AK60,""))),"")</f>
        <v/>
      </c>
      <c r="AL61" s="149"/>
      <c r="AM61" s="149"/>
      <c r="AN61" s="149"/>
      <c r="AO61" s="624"/>
      <c r="AP61" s="624"/>
      <c r="AQ61" s="585"/>
      <c r="AR61" s="624"/>
      <c r="AS61" s="624"/>
      <c r="AT61" s="585"/>
      <c r="AU61" s="585"/>
      <c r="AV61" s="585"/>
      <c r="AW61" s="588"/>
      <c r="AX61" s="579"/>
      <c r="AY61" s="579"/>
      <c r="AZ61" s="579"/>
      <c r="BA61" s="579"/>
      <c r="BB61" s="591"/>
      <c r="BC61" s="579"/>
      <c r="BD61" s="579"/>
      <c r="BE61" s="582"/>
      <c r="BF61" s="582"/>
      <c r="BG61" s="582"/>
      <c r="BH61" s="582"/>
      <c r="BI61" s="582"/>
      <c r="BJ61" s="579"/>
      <c r="BK61" s="579"/>
      <c r="BL61" s="576"/>
    </row>
    <row r="62" spans="1:64" s="145" customFormat="1" ht="15.75" thickBot="1" x14ac:dyDescent="0.3">
      <c r="A62" s="716"/>
      <c r="B62" s="717"/>
      <c r="C62" s="718"/>
      <c r="D62" s="604"/>
      <c r="E62" s="607"/>
      <c r="F62" s="610"/>
      <c r="G62" s="631"/>
      <c r="H62" s="589"/>
      <c r="I62" s="613"/>
      <c r="J62" s="616"/>
      <c r="K62" s="619"/>
      <c r="L62" s="580"/>
      <c r="M62" s="580"/>
      <c r="N62" s="701"/>
      <c r="O62" s="640"/>
      <c r="P62" s="589"/>
      <c r="Q62" s="601"/>
      <c r="R62" s="589"/>
      <c r="S62" s="601"/>
      <c r="T62" s="589"/>
      <c r="U62" s="601"/>
      <c r="V62" s="622"/>
      <c r="W62" s="601"/>
      <c r="X62" s="601"/>
      <c r="Y62" s="586"/>
      <c r="Z62" s="366">
        <v>6</v>
      </c>
      <c r="AA62" s="150"/>
      <c r="AB62" s="379"/>
      <c r="AC62" s="150"/>
      <c r="AD62" s="162" t="str">
        <f t="shared" si="0"/>
        <v/>
      </c>
      <c r="AE62" s="151"/>
      <c r="AF62" s="167" t="str">
        <f t="shared" si="1"/>
        <v/>
      </c>
      <c r="AG62" s="151"/>
      <c r="AH62" s="169" t="str">
        <f t="shared" si="2"/>
        <v/>
      </c>
      <c r="AI62" s="174" t="str">
        <f t="shared" si="3"/>
        <v/>
      </c>
      <c r="AJ62" s="173" t="str">
        <f>IFERROR(IF(AND(AD61="Probabilidad",AD62="Probabilidad"),(AJ61-(+AJ61*AI62)),IF(AND(AD61="Impacto",AD62="Probabilidad"),(AJ60-(+AJ60*AI62)),IF(AD62="Impacto",AJ61,""))),"")</f>
        <v/>
      </c>
      <c r="AK62" s="173" t="str">
        <f>IFERROR(IF(AND(AD61="Impacto",AD62="Impacto"),(AK61-(+AK61*AI62)),IF(AND(AD61="Probabilidad",AD62="Impacto"),(AK60-(+AK60*AI62)),IF(AD62="Probabilidad",AK61,""))),"")</f>
        <v/>
      </c>
      <c r="AL62" s="153"/>
      <c r="AM62" s="153"/>
      <c r="AN62" s="153"/>
      <c r="AO62" s="625"/>
      <c r="AP62" s="625"/>
      <c r="AQ62" s="586"/>
      <c r="AR62" s="625"/>
      <c r="AS62" s="625"/>
      <c r="AT62" s="586"/>
      <c r="AU62" s="586"/>
      <c r="AV62" s="586"/>
      <c r="AW62" s="589"/>
      <c r="AX62" s="580"/>
      <c r="AY62" s="580"/>
      <c r="AZ62" s="580"/>
      <c r="BA62" s="580"/>
      <c r="BB62" s="592"/>
      <c r="BC62" s="580"/>
      <c r="BD62" s="580"/>
      <c r="BE62" s="583"/>
      <c r="BF62" s="583"/>
      <c r="BG62" s="583"/>
      <c r="BH62" s="583"/>
      <c r="BI62" s="583"/>
      <c r="BJ62" s="580"/>
      <c r="BK62" s="580"/>
      <c r="BL62" s="577"/>
    </row>
    <row r="63" spans="1:64" s="145" customFormat="1" x14ac:dyDescent="0.25">
      <c r="A63" s="716"/>
      <c r="B63" s="717"/>
      <c r="C63" s="718"/>
      <c r="D63" s="602"/>
      <c r="E63" s="605"/>
      <c r="F63" s="608"/>
      <c r="G63" s="578"/>
      <c r="H63" s="587"/>
      <c r="I63" s="611" t="str">
        <f>IF(D63="","",IF(D63="RG",'Identificación RG'!B175,IF(H63="","",(CONCATENATE(H63," ",$K$2," ",G63," ",$K$3," ",M63," ",$K$4," ",L63)))))</f>
        <v/>
      </c>
      <c r="J63" s="614"/>
      <c r="K63" s="617" t="str">
        <f>CONCATENATE(" *",'Identificación RG'!C170," *",'Identificación RG'!E170," *",'Identificación RG'!G170)</f>
        <v xml:space="preserve"> * * *</v>
      </c>
      <c r="L63" s="578"/>
      <c r="M63" s="578"/>
      <c r="N63" s="593"/>
      <c r="O63" s="596"/>
      <c r="P63" s="587"/>
      <c r="Q63" s="599" t="str">
        <f>IF(P63="Muy Alta",100%,IF(P63="Alta",80%,IF(P63="Media",60%,IF(P63="Baja",40%,IF(P63="Muy Baja",20%,"")))))</f>
        <v/>
      </c>
      <c r="R63" s="587"/>
      <c r="S63" s="599" t="str">
        <f>IF(R63="Catastrófico",100%,IF(R63="Mayor",80%,IF(R63="Moderado",60%,IF(R63="Menor",40%,IF(R63="Leve",20%,"")))))</f>
        <v/>
      </c>
      <c r="T63" s="587"/>
      <c r="U63" s="599" t="str">
        <f>IF(T63="Catastrófico",100%,IF(T63="Mayor",80%,IF(T63="Moderado",60%,IF(T63="Menor",40%,IF(T63="Leve",20%,"")))))</f>
        <v/>
      </c>
      <c r="V63" s="620" t="str">
        <f>IF(W63=100%,"Catastrófico",IF(W63=80%,"Mayor",IF(W63=60%,"Moderado",IF(W63=40%,"Menor",IF(W63=20%,"Leve","")))))</f>
        <v/>
      </c>
      <c r="W63" s="599" t="str">
        <f>IF(AND(S63="",U63=""),"",MAX(S63,U63))</f>
        <v/>
      </c>
      <c r="X63" s="599" t="str">
        <f>CONCATENATE(P63,V63)</f>
        <v/>
      </c>
      <c r="Y63" s="584"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64">
        <v>1</v>
      </c>
      <c r="AA63" s="142"/>
      <c r="AB63" s="377"/>
      <c r="AC63" s="142"/>
      <c r="AD63" s="160" t="str">
        <f t="shared" si="0"/>
        <v/>
      </c>
      <c r="AE63" s="143"/>
      <c r="AF63" s="165" t="str">
        <f t="shared" si="1"/>
        <v/>
      </c>
      <c r="AG63" s="143"/>
      <c r="AH63" s="165" t="str">
        <f t="shared" si="2"/>
        <v/>
      </c>
      <c r="AI63" s="170" t="str">
        <f t="shared" si="3"/>
        <v/>
      </c>
      <c r="AJ63" s="171" t="str">
        <f>IFERROR(IF(AD63="Probabilidad",(Q63-(+Q63*AI63)),IF(AD63="Impacto",Q63,"")),"")</f>
        <v/>
      </c>
      <c r="AK63" s="171" t="str">
        <f>IFERROR(IF(AD63="Impacto",(W63-(+W63*AI63)),IF(AD63="Probabilidad",W63,"")),"")</f>
        <v/>
      </c>
      <c r="AL63" s="144"/>
      <c r="AM63" s="144"/>
      <c r="AN63" s="144"/>
      <c r="AO63" s="623" t="str">
        <f>Q63</f>
        <v/>
      </c>
      <c r="AP63" s="623" t="str">
        <f>IF(AJ63="","",MIN(AJ63:AJ68))</f>
        <v/>
      </c>
      <c r="AQ63" s="584" t="str">
        <f>IFERROR(IF(AP63="","",IF(AP63&lt;=0.2,"Muy Baja",IF(AP63&lt;=0.4,"Baja",IF(AP63&lt;=0.6,"Media",IF(AP63&lt;=0.8,"Alta","Muy Alta"))))),"")</f>
        <v/>
      </c>
      <c r="AR63" s="623" t="str">
        <f>W63</f>
        <v/>
      </c>
      <c r="AS63" s="623" t="str">
        <f>IF(AK63="","",MIN(AK63:AK68))</f>
        <v/>
      </c>
      <c r="AT63" s="584" t="str">
        <f>IFERROR(IF(AS63="","",IF(AS63&lt;=0.2,"Leve",IF(AS63&lt;=0.4,"Menor",IF(AS63&lt;=0.6,"Moderado",IF(AS63&lt;=0.8,"Mayor","Catastrófico"))))),"")</f>
        <v/>
      </c>
      <c r="AU63" s="584" t="str">
        <f>Y63</f>
        <v/>
      </c>
      <c r="AV63" s="584"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87"/>
      <c r="AX63" s="578"/>
      <c r="AY63" s="578"/>
      <c r="AZ63" s="578"/>
      <c r="BA63" s="578"/>
      <c r="BB63" s="590"/>
      <c r="BC63" s="578"/>
      <c r="BD63" s="578"/>
      <c r="BE63" s="581"/>
      <c r="BF63" s="581"/>
      <c r="BG63" s="581"/>
      <c r="BH63" s="581"/>
      <c r="BI63" s="581"/>
      <c r="BJ63" s="578"/>
      <c r="BK63" s="578"/>
      <c r="BL63" s="575"/>
    </row>
    <row r="64" spans="1:64" s="145" customFormat="1" x14ac:dyDescent="0.25">
      <c r="A64" s="716"/>
      <c r="B64" s="717"/>
      <c r="C64" s="718"/>
      <c r="D64" s="603"/>
      <c r="E64" s="606"/>
      <c r="F64" s="609"/>
      <c r="G64" s="630"/>
      <c r="H64" s="588"/>
      <c r="I64" s="612"/>
      <c r="J64" s="615"/>
      <c r="K64" s="618"/>
      <c r="L64" s="579"/>
      <c r="M64" s="579"/>
      <c r="N64" s="594"/>
      <c r="O64" s="597"/>
      <c r="P64" s="588"/>
      <c r="Q64" s="600"/>
      <c r="R64" s="588"/>
      <c r="S64" s="600"/>
      <c r="T64" s="588"/>
      <c r="U64" s="600"/>
      <c r="V64" s="621"/>
      <c r="W64" s="600"/>
      <c r="X64" s="600"/>
      <c r="Y64" s="585"/>
      <c r="Z64" s="365">
        <v>2</v>
      </c>
      <c r="AA64" s="147"/>
      <c r="AB64" s="378"/>
      <c r="AC64" s="147"/>
      <c r="AD64" s="161" t="str">
        <f t="shared" si="0"/>
        <v/>
      </c>
      <c r="AE64" s="148"/>
      <c r="AF64" s="166" t="str">
        <f t="shared" si="1"/>
        <v/>
      </c>
      <c r="AG64" s="148"/>
      <c r="AH64" s="168" t="str">
        <f t="shared" si="2"/>
        <v/>
      </c>
      <c r="AI64" s="172" t="str">
        <f t="shared" si="3"/>
        <v/>
      </c>
      <c r="AJ64" s="173" t="str">
        <f>IFERROR(IF(AND(AD63="Probabilidad",AD64="Probabilidad"),(AJ63-(+AJ63*AI64)),IF(AD64="Probabilidad",(Q63-(+Q63*AI64)),IF(AD64="Impacto",AJ63,""))),"")</f>
        <v/>
      </c>
      <c r="AK64" s="173" t="str">
        <f>IFERROR(IF(AND(AD63="Impacto",AD64="Impacto"),(AK63-(+AK63*AI64)),IF(AD64="Impacto",(W63-(W63*AI64)),IF(AD64="Probabilidad",AK63,""))),"")</f>
        <v/>
      </c>
      <c r="AL64" s="149"/>
      <c r="AM64" s="149"/>
      <c r="AN64" s="149"/>
      <c r="AO64" s="624"/>
      <c r="AP64" s="624"/>
      <c r="AQ64" s="585"/>
      <c r="AR64" s="624"/>
      <c r="AS64" s="624"/>
      <c r="AT64" s="585"/>
      <c r="AU64" s="585"/>
      <c r="AV64" s="585"/>
      <c r="AW64" s="588"/>
      <c r="AX64" s="579"/>
      <c r="AY64" s="579"/>
      <c r="AZ64" s="579"/>
      <c r="BA64" s="579"/>
      <c r="BB64" s="591"/>
      <c r="BC64" s="579"/>
      <c r="BD64" s="579"/>
      <c r="BE64" s="582"/>
      <c r="BF64" s="582"/>
      <c r="BG64" s="582"/>
      <c r="BH64" s="582"/>
      <c r="BI64" s="582"/>
      <c r="BJ64" s="579"/>
      <c r="BK64" s="579"/>
      <c r="BL64" s="576"/>
    </row>
    <row r="65" spans="1:64" s="145" customFormat="1" x14ac:dyDescent="0.25">
      <c r="A65" s="716"/>
      <c r="B65" s="717"/>
      <c r="C65" s="718"/>
      <c r="D65" s="603"/>
      <c r="E65" s="606"/>
      <c r="F65" s="609"/>
      <c r="G65" s="630"/>
      <c r="H65" s="588"/>
      <c r="I65" s="612"/>
      <c r="J65" s="615"/>
      <c r="K65" s="618"/>
      <c r="L65" s="579"/>
      <c r="M65" s="579"/>
      <c r="N65" s="594"/>
      <c r="O65" s="597"/>
      <c r="P65" s="588"/>
      <c r="Q65" s="600"/>
      <c r="R65" s="588"/>
      <c r="S65" s="600"/>
      <c r="T65" s="588"/>
      <c r="U65" s="600"/>
      <c r="V65" s="621"/>
      <c r="W65" s="600"/>
      <c r="X65" s="600"/>
      <c r="Y65" s="585"/>
      <c r="Z65" s="365">
        <v>3</v>
      </c>
      <c r="AA65" s="441"/>
      <c r="AB65" s="378"/>
      <c r="AC65" s="147"/>
      <c r="AD65" s="161" t="str">
        <f t="shared" si="0"/>
        <v/>
      </c>
      <c r="AE65" s="400"/>
      <c r="AF65" s="166" t="str">
        <f t="shared" si="1"/>
        <v/>
      </c>
      <c r="AG65" s="400"/>
      <c r="AH65" s="168" t="str">
        <f t="shared" si="2"/>
        <v/>
      </c>
      <c r="AI65" s="172" t="str">
        <f t="shared" si="3"/>
        <v/>
      </c>
      <c r="AJ65" s="173" t="str">
        <f>IFERROR(IF(AND(AD64="Probabilidad",AD65="Probabilidad"),(AJ64-(+AJ64*AI65)),IF(AND(AD64="Impacto",AD65="Probabilidad"),(AJ63-(+AJ63*AI65)),IF(AD65="Impacto",AJ64,""))),"")</f>
        <v/>
      </c>
      <c r="AK65" s="173" t="str">
        <f>IFERROR(IF(AND(AD64="Impacto",AD65="Impacto"),(AK64-(+AK64*AI65)),IF(AND(AD64="Probabilidad",AD65="Impacto"),(AK63-(+AK63*AI65)),IF(AD65="Probabilidad",AK64,""))),"")</f>
        <v/>
      </c>
      <c r="AL65" s="149"/>
      <c r="AM65" s="149"/>
      <c r="AN65" s="149"/>
      <c r="AO65" s="624"/>
      <c r="AP65" s="624"/>
      <c r="AQ65" s="585"/>
      <c r="AR65" s="624"/>
      <c r="AS65" s="624"/>
      <c r="AT65" s="585"/>
      <c r="AU65" s="585"/>
      <c r="AV65" s="585"/>
      <c r="AW65" s="588"/>
      <c r="AX65" s="579"/>
      <c r="AY65" s="579"/>
      <c r="AZ65" s="579"/>
      <c r="BA65" s="579"/>
      <c r="BB65" s="591"/>
      <c r="BC65" s="579"/>
      <c r="BD65" s="579"/>
      <c r="BE65" s="582"/>
      <c r="BF65" s="582"/>
      <c r="BG65" s="582"/>
      <c r="BH65" s="582"/>
      <c r="BI65" s="582"/>
      <c r="BJ65" s="579"/>
      <c r="BK65" s="579"/>
      <c r="BL65" s="576"/>
    </row>
    <row r="66" spans="1:64" s="145" customFormat="1" x14ac:dyDescent="0.25">
      <c r="A66" s="716"/>
      <c r="B66" s="717"/>
      <c r="C66" s="718"/>
      <c r="D66" s="603"/>
      <c r="E66" s="606"/>
      <c r="F66" s="609"/>
      <c r="G66" s="630"/>
      <c r="H66" s="588"/>
      <c r="I66" s="612"/>
      <c r="J66" s="615"/>
      <c r="K66" s="618"/>
      <c r="L66" s="579"/>
      <c r="M66" s="579"/>
      <c r="N66" s="594"/>
      <c r="O66" s="597"/>
      <c r="P66" s="588"/>
      <c r="Q66" s="600"/>
      <c r="R66" s="588"/>
      <c r="S66" s="600"/>
      <c r="T66" s="588"/>
      <c r="U66" s="600"/>
      <c r="V66" s="621"/>
      <c r="W66" s="600"/>
      <c r="X66" s="600"/>
      <c r="Y66" s="585"/>
      <c r="Z66" s="365">
        <v>4</v>
      </c>
      <c r="AA66" s="441"/>
      <c r="AB66" s="149"/>
      <c r="AC66" s="441"/>
      <c r="AD66" s="161" t="str">
        <f t="shared" si="0"/>
        <v/>
      </c>
      <c r="AE66" s="400"/>
      <c r="AF66" s="166" t="str">
        <f t="shared" si="1"/>
        <v/>
      </c>
      <c r="AG66" s="400"/>
      <c r="AH66" s="168" t="str">
        <f t="shared" si="2"/>
        <v/>
      </c>
      <c r="AI66" s="172" t="str">
        <f t="shared" si="3"/>
        <v/>
      </c>
      <c r="AJ66" s="173" t="str">
        <f>IFERROR(IF(AND(AD65="Probabilidad",AD66="Probabilidad"),(AJ65-(+AJ65*AI66)),IF(AND(AD65="Impacto",AD66="Probabilidad"),(AJ64-(+AJ64*AI66)),IF(AD66="Impacto",AJ65,""))),"")</f>
        <v/>
      </c>
      <c r="AK66" s="173" t="str">
        <f>IFERROR(IF(AND(AD65="Impacto",AD66="Impacto"),(AK65-(+AK65*AI66)),IF(AND(AD65="Probabilidad",AD66="Impacto"),(AK64-(+AK64*AI66)),IF(AD66="Probabilidad",AK65,""))),"")</f>
        <v/>
      </c>
      <c r="AL66" s="149"/>
      <c r="AM66" s="149"/>
      <c r="AN66" s="149"/>
      <c r="AO66" s="624"/>
      <c r="AP66" s="624"/>
      <c r="AQ66" s="585"/>
      <c r="AR66" s="624"/>
      <c r="AS66" s="624"/>
      <c r="AT66" s="585"/>
      <c r="AU66" s="585"/>
      <c r="AV66" s="585"/>
      <c r="AW66" s="588"/>
      <c r="AX66" s="579"/>
      <c r="AY66" s="579"/>
      <c r="AZ66" s="579"/>
      <c r="BA66" s="579"/>
      <c r="BB66" s="591"/>
      <c r="BC66" s="579"/>
      <c r="BD66" s="579"/>
      <c r="BE66" s="582"/>
      <c r="BF66" s="582"/>
      <c r="BG66" s="582"/>
      <c r="BH66" s="582"/>
      <c r="BI66" s="582"/>
      <c r="BJ66" s="579"/>
      <c r="BK66" s="579"/>
      <c r="BL66" s="576"/>
    </row>
    <row r="67" spans="1:64" s="145" customFormat="1" x14ac:dyDescent="0.25">
      <c r="A67" s="716"/>
      <c r="B67" s="717"/>
      <c r="C67" s="718"/>
      <c r="D67" s="603"/>
      <c r="E67" s="606"/>
      <c r="F67" s="609"/>
      <c r="G67" s="630"/>
      <c r="H67" s="588"/>
      <c r="I67" s="612"/>
      <c r="J67" s="615"/>
      <c r="K67" s="618"/>
      <c r="L67" s="579"/>
      <c r="M67" s="579"/>
      <c r="N67" s="594"/>
      <c r="O67" s="597"/>
      <c r="P67" s="588"/>
      <c r="Q67" s="600"/>
      <c r="R67" s="588"/>
      <c r="S67" s="600"/>
      <c r="T67" s="588"/>
      <c r="U67" s="600"/>
      <c r="V67" s="621"/>
      <c r="W67" s="600"/>
      <c r="X67" s="600"/>
      <c r="Y67" s="585"/>
      <c r="Z67" s="365">
        <v>5</v>
      </c>
      <c r="AA67" s="147"/>
      <c r="AB67" s="378"/>
      <c r="AC67" s="147"/>
      <c r="AD67" s="161" t="str">
        <f t="shared" si="0"/>
        <v/>
      </c>
      <c r="AE67" s="400"/>
      <c r="AF67" s="166" t="str">
        <f t="shared" si="1"/>
        <v/>
      </c>
      <c r="AG67" s="400"/>
      <c r="AH67" s="168" t="str">
        <f t="shared" si="2"/>
        <v/>
      </c>
      <c r="AI67" s="172" t="str">
        <f t="shared" si="3"/>
        <v/>
      </c>
      <c r="AJ67" s="173" t="str">
        <f>IFERROR(IF(AND(AD66="Probabilidad",AD67="Probabilidad"),(AJ66-(+AJ66*AI67)),IF(AND(AD66="Impacto",AD67="Probabilidad"),(AJ65-(+AJ65*AI67)),IF(AD67="Impacto",AJ66,""))),"")</f>
        <v/>
      </c>
      <c r="AK67" s="173" t="str">
        <f>IFERROR(IF(AND(AD66="Impacto",AD67="Impacto"),(AK66-(+AK66*AI67)),IF(AND(AD66="Probabilidad",AD67="Impacto"),(AK65-(+AK65*AI67)),IF(AD67="Probabilidad",AK66,""))),"")</f>
        <v/>
      </c>
      <c r="AL67" s="149"/>
      <c r="AM67" s="149"/>
      <c r="AN67" s="149"/>
      <c r="AO67" s="624"/>
      <c r="AP67" s="624"/>
      <c r="AQ67" s="585"/>
      <c r="AR67" s="624"/>
      <c r="AS67" s="624"/>
      <c r="AT67" s="585"/>
      <c r="AU67" s="585"/>
      <c r="AV67" s="585"/>
      <c r="AW67" s="588"/>
      <c r="AX67" s="579"/>
      <c r="AY67" s="579"/>
      <c r="AZ67" s="579"/>
      <c r="BA67" s="579"/>
      <c r="BB67" s="591"/>
      <c r="BC67" s="579"/>
      <c r="BD67" s="579"/>
      <c r="BE67" s="582"/>
      <c r="BF67" s="582"/>
      <c r="BG67" s="582"/>
      <c r="BH67" s="582"/>
      <c r="BI67" s="582"/>
      <c r="BJ67" s="579"/>
      <c r="BK67" s="579"/>
      <c r="BL67" s="576"/>
    </row>
    <row r="68" spans="1:64" s="145" customFormat="1" ht="15.75" thickBot="1" x14ac:dyDescent="0.3">
      <c r="A68" s="716"/>
      <c r="B68" s="717"/>
      <c r="C68" s="718"/>
      <c r="D68" s="604"/>
      <c r="E68" s="607"/>
      <c r="F68" s="610"/>
      <c r="G68" s="631"/>
      <c r="H68" s="589"/>
      <c r="I68" s="613"/>
      <c r="J68" s="616"/>
      <c r="K68" s="619"/>
      <c r="L68" s="580"/>
      <c r="M68" s="580"/>
      <c r="N68" s="595"/>
      <c r="O68" s="598"/>
      <c r="P68" s="589"/>
      <c r="Q68" s="601"/>
      <c r="R68" s="589"/>
      <c r="S68" s="601"/>
      <c r="T68" s="589"/>
      <c r="U68" s="601"/>
      <c r="V68" s="622"/>
      <c r="W68" s="601"/>
      <c r="X68" s="601"/>
      <c r="Y68" s="586"/>
      <c r="Z68" s="366">
        <v>6</v>
      </c>
      <c r="AA68" s="150"/>
      <c r="AB68" s="379"/>
      <c r="AC68" s="150"/>
      <c r="AD68" s="163" t="str">
        <f t="shared" si="0"/>
        <v/>
      </c>
      <c r="AE68" s="152"/>
      <c r="AF68" s="167" t="str">
        <f t="shared" si="1"/>
        <v/>
      </c>
      <c r="AG68" s="152"/>
      <c r="AH68" s="169" t="str">
        <f t="shared" si="2"/>
        <v/>
      </c>
      <c r="AI68" s="174" t="str">
        <f t="shared" si="3"/>
        <v/>
      </c>
      <c r="AJ68" s="175" t="str">
        <f>IFERROR(IF(AND(AD67="Probabilidad",AD68="Probabilidad"),(AJ67-(+AJ67*AI68)),IF(AND(AD67="Impacto",AD68="Probabilidad"),(AJ66-(+AJ66*AI68)),IF(AD68="Impacto",AJ67,""))),"")</f>
        <v/>
      </c>
      <c r="AK68" s="175" t="str">
        <f>IFERROR(IF(AND(AD67="Impacto",AD68="Impacto"),(AK67-(+AK67*AI68)),IF(AND(AD67="Probabilidad",AD68="Impacto"),(AK66-(+AK66*AI68)),IF(AD68="Probabilidad",AK67,""))),"")</f>
        <v/>
      </c>
      <c r="AL68" s="153"/>
      <c r="AM68" s="153"/>
      <c r="AN68" s="153"/>
      <c r="AO68" s="625"/>
      <c r="AP68" s="625"/>
      <c r="AQ68" s="586"/>
      <c r="AR68" s="625"/>
      <c r="AS68" s="625"/>
      <c r="AT68" s="586"/>
      <c r="AU68" s="586"/>
      <c r="AV68" s="586"/>
      <c r="AW68" s="589"/>
      <c r="AX68" s="580"/>
      <c r="AY68" s="580"/>
      <c r="AZ68" s="580"/>
      <c r="BA68" s="580"/>
      <c r="BB68" s="592"/>
      <c r="BC68" s="580"/>
      <c r="BD68" s="580"/>
      <c r="BE68" s="583"/>
      <c r="BF68" s="583"/>
      <c r="BG68" s="583"/>
      <c r="BH68" s="583"/>
      <c r="BI68" s="583"/>
      <c r="BJ68" s="580"/>
      <c r="BK68" s="580"/>
      <c r="BL68" s="577"/>
    </row>
    <row r="69" spans="1:64" s="145" customFormat="1" hidden="1" x14ac:dyDescent="0.25">
      <c r="A69" s="716"/>
      <c r="B69" s="717"/>
      <c r="C69" s="718"/>
      <c r="D69" s="602"/>
      <c r="E69" s="605"/>
      <c r="F69" s="608"/>
      <c r="G69" s="578"/>
      <c r="H69" s="587"/>
      <c r="I69" s="611" t="str">
        <f>IF(D69="","",IF(D69="RG",'Identificación RG'!B192,IF(H69="","",(CONCATENATE(H69," ",$K$2," ",G69," ",$K$3," ",M69," ",$K$4," ",L69)))))</f>
        <v/>
      </c>
      <c r="J69" s="614"/>
      <c r="K69" s="617" t="str">
        <f>CONCATENATE(" *",'Identificación RG'!C187," *",'Identificación RG'!E187," *",'Identificación RG'!G187)</f>
        <v xml:space="preserve"> * * *</v>
      </c>
      <c r="L69" s="578"/>
      <c r="M69" s="578"/>
      <c r="N69" s="593"/>
      <c r="O69" s="596"/>
      <c r="P69" s="587"/>
      <c r="Q69" s="599" t="str">
        <f>IF(P69="Muy Alta",100%,IF(P69="Alta",80%,IF(P69="Media",60%,IF(P69="Baja",40%,IF(P69="Muy Baja",20%,"")))))</f>
        <v/>
      </c>
      <c r="R69" s="587"/>
      <c r="S69" s="599" t="str">
        <f>IF(R69="Catastrófico",100%,IF(R69="Mayor",80%,IF(R69="Moderado",60%,IF(R69="Menor",40%,IF(R69="Leve",20%,"")))))</f>
        <v/>
      </c>
      <c r="T69" s="587"/>
      <c r="U69" s="599" t="str">
        <f>IF(T69="Catastrófico",100%,IF(T69="Mayor",80%,IF(T69="Moderado",60%,IF(T69="Menor",40%,IF(T69="Leve",20%,"")))))</f>
        <v/>
      </c>
      <c r="V69" s="620" t="str">
        <f>IF(W69=100%,"Catastrófico",IF(W69=80%,"Mayor",IF(W69=60%,"Moderado",IF(W69=40%,"Menor",IF(W69=20%,"Leve","")))))</f>
        <v/>
      </c>
      <c r="W69" s="599" t="str">
        <f>IF(AND(S69="",U69=""),"",MAX(S69,U69))</f>
        <v/>
      </c>
      <c r="X69" s="599" t="str">
        <f>CONCATENATE(P69,V69)</f>
        <v/>
      </c>
      <c r="Y69" s="584"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64">
        <v>1</v>
      </c>
      <c r="AA69" s="370"/>
      <c r="AB69" s="377"/>
      <c r="AC69" s="370"/>
      <c r="AD69" s="160" t="str">
        <f t="shared" ref="AD69:AD98" si="4">IF(OR(AE69="Preventivo",AE69="Detectivo"),"Probabilidad",IF(AE69="Correctivo","Impacto",""))</f>
        <v/>
      </c>
      <c r="AE69" s="377"/>
      <c r="AF69" s="373" t="str">
        <f t="shared" ref="AF69:AF98" si="5">IF(AE69="","",IF(AE69="Preventivo",25%,IF(AE69="Detectivo",15%,IF(AE69="Correctivo",10%))))</f>
        <v/>
      </c>
      <c r="AG69" s="377"/>
      <c r="AH69" s="373" t="str">
        <f t="shared" ref="AH69:AH98" si="6">IF(AG69="Automático",25%,IF(AG69="Manual",15%,""))</f>
        <v/>
      </c>
      <c r="AI69" s="376" t="str">
        <f t="shared" ref="AI69:AI98" si="7">IF(OR(AF69="",AH69=""),"",AF69+AH69)</f>
        <v/>
      </c>
      <c r="AJ69" s="171" t="str">
        <f>IFERROR(IF(AD69="Probabilidad",(Q69-(+Q69*AI69)),IF(AD69="Impacto",Q69,"")),"")</f>
        <v/>
      </c>
      <c r="AK69" s="171" t="str">
        <f>IFERROR(IF(AD69="Impacto",(W69-(+W69*AI69)),IF(AD69="Probabilidad",W69,"")),"")</f>
        <v/>
      </c>
      <c r="AL69" s="144"/>
      <c r="AM69" s="144"/>
      <c r="AN69" s="144"/>
      <c r="AO69" s="623" t="str">
        <f>Q69</f>
        <v/>
      </c>
      <c r="AP69" s="623" t="str">
        <f>IF(AJ69="","",MIN(AJ69:AJ74))</f>
        <v/>
      </c>
      <c r="AQ69" s="584" t="str">
        <f>IFERROR(IF(AP69="","",IF(AP69&lt;=0.2,"Muy Baja",IF(AP69&lt;=0.4,"Baja",IF(AP69&lt;=0.6,"Media",IF(AP69&lt;=0.8,"Alta","Muy Alta"))))),"")</f>
        <v/>
      </c>
      <c r="AR69" s="623" t="str">
        <f>W69</f>
        <v/>
      </c>
      <c r="AS69" s="623" t="str">
        <f>IF(AK69="","",MIN(AK69:AK74))</f>
        <v/>
      </c>
      <c r="AT69" s="584" t="str">
        <f>IFERROR(IF(AS69="","",IF(AS69&lt;=0.2,"Leve",IF(AS69&lt;=0.4,"Menor",IF(AS69&lt;=0.6,"Moderado",IF(AS69&lt;=0.8,"Mayor","Catastrófico"))))),"")</f>
        <v/>
      </c>
      <c r="AU69" s="584" t="str">
        <f>Y69</f>
        <v/>
      </c>
      <c r="AV69" s="584"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87"/>
      <c r="AX69" s="578"/>
      <c r="AY69" s="578"/>
      <c r="AZ69" s="578"/>
      <c r="BA69" s="578"/>
      <c r="BB69" s="590"/>
      <c r="BC69" s="578"/>
      <c r="BD69" s="578"/>
      <c r="BE69" s="581"/>
      <c r="BF69" s="581"/>
      <c r="BG69" s="581"/>
      <c r="BH69" s="581"/>
      <c r="BI69" s="581"/>
      <c r="BJ69" s="578"/>
      <c r="BK69" s="578"/>
      <c r="BL69" s="575"/>
    </row>
    <row r="70" spans="1:64" s="145" customFormat="1" hidden="1" x14ac:dyDescent="0.25">
      <c r="A70" s="716"/>
      <c r="B70" s="717"/>
      <c r="C70" s="718"/>
      <c r="D70" s="603"/>
      <c r="E70" s="606"/>
      <c r="F70" s="609"/>
      <c r="G70" s="579"/>
      <c r="H70" s="588"/>
      <c r="I70" s="612"/>
      <c r="J70" s="615"/>
      <c r="K70" s="618"/>
      <c r="L70" s="579"/>
      <c r="M70" s="579"/>
      <c r="N70" s="594"/>
      <c r="O70" s="597"/>
      <c r="P70" s="588"/>
      <c r="Q70" s="600"/>
      <c r="R70" s="588"/>
      <c r="S70" s="600"/>
      <c r="T70" s="588"/>
      <c r="U70" s="600"/>
      <c r="V70" s="621"/>
      <c r="W70" s="600"/>
      <c r="X70" s="600"/>
      <c r="Y70" s="585"/>
      <c r="Z70" s="365">
        <v>2</v>
      </c>
      <c r="AA70" s="371"/>
      <c r="AB70" s="378"/>
      <c r="AC70" s="371"/>
      <c r="AD70" s="161" t="str">
        <f t="shared" si="4"/>
        <v/>
      </c>
      <c r="AE70" s="378"/>
      <c r="AF70" s="166" t="str">
        <f t="shared" si="5"/>
        <v/>
      </c>
      <c r="AG70" s="378"/>
      <c r="AH70" s="374" t="str">
        <f t="shared" si="6"/>
        <v/>
      </c>
      <c r="AI70" s="172" t="str">
        <f t="shared" si="7"/>
        <v/>
      </c>
      <c r="AJ70" s="173" t="str">
        <f>IFERROR(IF(AND(AD69="Probabilidad",AD70="Probabilidad"),(AJ69-(+AJ69*AI70)),IF(AD70="Probabilidad",(Q69-(+Q69*AI70)),IF(AD70="Impacto",AJ69,""))),"")</f>
        <v/>
      </c>
      <c r="AK70" s="173" t="str">
        <f>IFERROR(IF(AND(AD69="Impacto",AD70="Impacto"),(AK69-(+AK69*AI70)),IF(AD70="Impacto",(W69-(W69*AI70)),IF(AD70="Probabilidad",AK69,""))),"")</f>
        <v/>
      </c>
      <c r="AL70" s="149"/>
      <c r="AM70" s="149"/>
      <c r="AN70" s="149"/>
      <c r="AO70" s="624"/>
      <c r="AP70" s="624"/>
      <c r="AQ70" s="585"/>
      <c r="AR70" s="624"/>
      <c r="AS70" s="624"/>
      <c r="AT70" s="585"/>
      <c r="AU70" s="585"/>
      <c r="AV70" s="585"/>
      <c r="AW70" s="588"/>
      <c r="AX70" s="579"/>
      <c r="AY70" s="579"/>
      <c r="AZ70" s="579"/>
      <c r="BA70" s="579"/>
      <c r="BB70" s="591"/>
      <c r="BC70" s="579"/>
      <c r="BD70" s="579"/>
      <c r="BE70" s="582"/>
      <c r="BF70" s="582"/>
      <c r="BG70" s="582"/>
      <c r="BH70" s="582"/>
      <c r="BI70" s="582"/>
      <c r="BJ70" s="579"/>
      <c r="BK70" s="579"/>
      <c r="BL70" s="576"/>
    </row>
    <row r="71" spans="1:64" s="145" customFormat="1" hidden="1" x14ac:dyDescent="0.25">
      <c r="A71" s="716"/>
      <c r="B71" s="717"/>
      <c r="C71" s="718"/>
      <c r="D71" s="603"/>
      <c r="E71" s="606"/>
      <c r="F71" s="609"/>
      <c r="G71" s="579"/>
      <c r="H71" s="588"/>
      <c r="I71" s="612"/>
      <c r="J71" s="615"/>
      <c r="K71" s="618"/>
      <c r="L71" s="579"/>
      <c r="M71" s="579"/>
      <c r="N71" s="594"/>
      <c r="O71" s="597"/>
      <c r="P71" s="588"/>
      <c r="Q71" s="600"/>
      <c r="R71" s="588"/>
      <c r="S71" s="600"/>
      <c r="T71" s="588"/>
      <c r="U71" s="600"/>
      <c r="V71" s="621"/>
      <c r="W71" s="600"/>
      <c r="X71" s="600"/>
      <c r="Y71" s="585"/>
      <c r="Z71" s="365">
        <v>3</v>
      </c>
      <c r="AA71" s="371"/>
      <c r="AB71" s="378"/>
      <c r="AC71" s="371"/>
      <c r="AD71" s="161" t="str">
        <f t="shared" si="4"/>
        <v/>
      </c>
      <c r="AE71" s="378"/>
      <c r="AF71" s="166" t="str">
        <f t="shared" si="5"/>
        <v/>
      </c>
      <c r="AG71" s="378"/>
      <c r="AH71" s="374" t="str">
        <f t="shared" si="6"/>
        <v/>
      </c>
      <c r="AI71" s="172" t="str">
        <f t="shared" si="7"/>
        <v/>
      </c>
      <c r="AJ71" s="173" t="str">
        <f>IFERROR(IF(AND(AD70="Probabilidad",AD71="Probabilidad"),(AJ70-(+AJ70*AI71)),IF(AND(AD70="Impacto",AD71="Probabilidad"),(AJ69-(+AJ69*AI71)),IF(AD71="Impacto",AJ70,""))),"")</f>
        <v/>
      </c>
      <c r="AK71" s="173" t="str">
        <f>IFERROR(IF(AND(AD70="Impacto",AD71="Impacto"),(AK70-(+AK70*AI71)),IF(AND(AD70="Probabilidad",AD71="Impacto"),(AK69-(+AK69*AI71)),IF(AD71="Probabilidad",AK70,""))),"")</f>
        <v/>
      </c>
      <c r="AL71" s="149"/>
      <c r="AM71" s="149"/>
      <c r="AN71" s="149"/>
      <c r="AO71" s="624"/>
      <c r="AP71" s="624"/>
      <c r="AQ71" s="585"/>
      <c r="AR71" s="624"/>
      <c r="AS71" s="624"/>
      <c r="AT71" s="585"/>
      <c r="AU71" s="585"/>
      <c r="AV71" s="585"/>
      <c r="AW71" s="588"/>
      <c r="AX71" s="579"/>
      <c r="AY71" s="579"/>
      <c r="AZ71" s="579"/>
      <c r="BA71" s="579"/>
      <c r="BB71" s="591"/>
      <c r="BC71" s="579"/>
      <c r="BD71" s="579"/>
      <c r="BE71" s="582"/>
      <c r="BF71" s="582"/>
      <c r="BG71" s="582"/>
      <c r="BH71" s="582"/>
      <c r="BI71" s="582"/>
      <c r="BJ71" s="579"/>
      <c r="BK71" s="579"/>
      <c r="BL71" s="576"/>
    </row>
    <row r="72" spans="1:64" s="145" customFormat="1" hidden="1" x14ac:dyDescent="0.25">
      <c r="A72" s="716"/>
      <c r="B72" s="717"/>
      <c r="C72" s="718"/>
      <c r="D72" s="603"/>
      <c r="E72" s="606"/>
      <c r="F72" s="609"/>
      <c r="G72" s="579"/>
      <c r="H72" s="588"/>
      <c r="I72" s="612"/>
      <c r="J72" s="615"/>
      <c r="K72" s="618"/>
      <c r="L72" s="579"/>
      <c r="M72" s="579"/>
      <c r="N72" s="594"/>
      <c r="O72" s="597"/>
      <c r="P72" s="588"/>
      <c r="Q72" s="600"/>
      <c r="R72" s="588"/>
      <c r="S72" s="600"/>
      <c r="T72" s="588"/>
      <c r="U72" s="600"/>
      <c r="V72" s="621"/>
      <c r="W72" s="600"/>
      <c r="X72" s="600"/>
      <c r="Y72" s="585"/>
      <c r="Z72" s="365">
        <v>4</v>
      </c>
      <c r="AA72" s="371"/>
      <c r="AB72" s="378"/>
      <c r="AC72" s="371"/>
      <c r="AD72" s="161" t="str">
        <f t="shared" si="4"/>
        <v/>
      </c>
      <c r="AE72" s="378"/>
      <c r="AF72" s="166" t="str">
        <f t="shared" si="5"/>
        <v/>
      </c>
      <c r="AG72" s="378"/>
      <c r="AH72" s="374" t="str">
        <f t="shared" si="6"/>
        <v/>
      </c>
      <c r="AI72" s="172" t="str">
        <f t="shared" si="7"/>
        <v/>
      </c>
      <c r="AJ72" s="173" t="str">
        <f>IFERROR(IF(AND(AD71="Probabilidad",AD72="Probabilidad"),(AJ71-(+AJ71*AI72)),IF(AND(AD71="Impacto",AD72="Probabilidad"),(AJ70-(+AJ70*AI72)),IF(AD72="Impacto",AJ71,""))),"")</f>
        <v/>
      </c>
      <c r="AK72" s="173" t="str">
        <f>IFERROR(IF(AND(AD71="Impacto",AD72="Impacto"),(AK71-(+AK71*AI72)),IF(AND(AD71="Probabilidad",AD72="Impacto"),(AK70-(+AK70*AI72)),IF(AD72="Probabilidad",AK71,""))),"")</f>
        <v/>
      </c>
      <c r="AL72" s="149"/>
      <c r="AM72" s="149"/>
      <c r="AN72" s="149"/>
      <c r="AO72" s="624"/>
      <c r="AP72" s="624"/>
      <c r="AQ72" s="585"/>
      <c r="AR72" s="624"/>
      <c r="AS72" s="624"/>
      <c r="AT72" s="585"/>
      <c r="AU72" s="585"/>
      <c r="AV72" s="585"/>
      <c r="AW72" s="588"/>
      <c r="AX72" s="579"/>
      <c r="AY72" s="579"/>
      <c r="AZ72" s="579"/>
      <c r="BA72" s="579"/>
      <c r="BB72" s="591"/>
      <c r="BC72" s="579"/>
      <c r="BD72" s="579"/>
      <c r="BE72" s="582"/>
      <c r="BF72" s="582"/>
      <c r="BG72" s="582"/>
      <c r="BH72" s="582"/>
      <c r="BI72" s="582"/>
      <c r="BJ72" s="579"/>
      <c r="BK72" s="579"/>
      <c r="BL72" s="576"/>
    </row>
    <row r="73" spans="1:64" s="145" customFormat="1" hidden="1" x14ac:dyDescent="0.25">
      <c r="A73" s="716"/>
      <c r="B73" s="717"/>
      <c r="C73" s="718"/>
      <c r="D73" s="603"/>
      <c r="E73" s="606"/>
      <c r="F73" s="609"/>
      <c r="G73" s="579"/>
      <c r="H73" s="588"/>
      <c r="I73" s="612"/>
      <c r="J73" s="615"/>
      <c r="K73" s="618"/>
      <c r="L73" s="579"/>
      <c r="M73" s="579"/>
      <c r="N73" s="594"/>
      <c r="O73" s="597"/>
      <c r="P73" s="588"/>
      <c r="Q73" s="600"/>
      <c r="R73" s="588"/>
      <c r="S73" s="600"/>
      <c r="T73" s="588"/>
      <c r="U73" s="600"/>
      <c r="V73" s="621"/>
      <c r="W73" s="600"/>
      <c r="X73" s="600"/>
      <c r="Y73" s="585"/>
      <c r="Z73" s="365">
        <v>5</v>
      </c>
      <c r="AA73" s="371"/>
      <c r="AB73" s="378"/>
      <c r="AC73" s="371"/>
      <c r="AD73" s="161" t="str">
        <f t="shared" si="4"/>
        <v/>
      </c>
      <c r="AE73" s="378"/>
      <c r="AF73" s="166" t="str">
        <f t="shared" si="5"/>
        <v/>
      </c>
      <c r="AG73" s="378"/>
      <c r="AH73" s="374" t="str">
        <f t="shared" si="6"/>
        <v/>
      </c>
      <c r="AI73" s="172" t="str">
        <f t="shared" si="7"/>
        <v/>
      </c>
      <c r="AJ73" s="173" t="str">
        <f>IFERROR(IF(AND(AD72="Probabilidad",AD73="Probabilidad"),(AJ72-(+AJ72*AI73)),IF(AND(AD72="Impacto",AD73="Probabilidad"),(AJ71-(+AJ71*AI73)),IF(AD73="Impacto",AJ72,""))),"")</f>
        <v/>
      </c>
      <c r="AK73" s="173" t="str">
        <f>IFERROR(IF(AND(AD72="Impacto",AD73="Impacto"),(AK72-(+AK72*AI73)),IF(AND(AD72="Probabilidad",AD73="Impacto"),(AK71-(+AK71*AI73)),IF(AD73="Probabilidad",AK72,""))),"")</f>
        <v/>
      </c>
      <c r="AL73" s="149"/>
      <c r="AM73" s="149"/>
      <c r="AN73" s="149"/>
      <c r="AO73" s="624"/>
      <c r="AP73" s="624"/>
      <c r="AQ73" s="585"/>
      <c r="AR73" s="624"/>
      <c r="AS73" s="624"/>
      <c r="AT73" s="585"/>
      <c r="AU73" s="585"/>
      <c r="AV73" s="585"/>
      <c r="AW73" s="588"/>
      <c r="AX73" s="579"/>
      <c r="AY73" s="579"/>
      <c r="AZ73" s="579"/>
      <c r="BA73" s="579"/>
      <c r="BB73" s="591"/>
      <c r="BC73" s="579"/>
      <c r="BD73" s="579"/>
      <c r="BE73" s="582"/>
      <c r="BF73" s="582"/>
      <c r="BG73" s="582"/>
      <c r="BH73" s="582"/>
      <c r="BI73" s="582"/>
      <c r="BJ73" s="579"/>
      <c r="BK73" s="579"/>
      <c r="BL73" s="576"/>
    </row>
    <row r="74" spans="1:64" s="145" customFormat="1" ht="15.75" hidden="1" thickBot="1" x14ac:dyDescent="0.3">
      <c r="A74" s="716"/>
      <c r="B74" s="717"/>
      <c r="C74" s="718"/>
      <c r="D74" s="604"/>
      <c r="E74" s="607"/>
      <c r="F74" s="610"/>
      <c r="G74" s="580"/>
      <c r="H74" s="589"/>
      <c r="I74" s="613"/>
      <c r="J74" s="616"/>
      <c r="K74" s="619"/>
      <c r="L74" s="580"/>
      <c r="M74" s="580"/>
      <c r="N74" s="595"/>
      <c r="O74" s="598"/>
      <c r="P74" s="589"/>
      <c r="Q74" s="601"/>
      <c r="R74" s="589"/>
      <c r="S74" s="601"/>
      <c r="T74" s="589"/>
      <c r="U74" s="601"/>
      <c r="V74" s="622"/>
      <c r="W74" s="601"/>
      <c r="X74" s="601"/>
      <c r="Y74" s="586"/>
      <c r="Z74" s="366">
        <v>6</v>
      </c>
      <c r="AA74" s="372"/>
      <c r="AB74" s="379"/>
      <c r="AC74" s="372"/>
      <c r="AD74" s="163" t="str">
        <f t="shared" si="4"/>
        <v/>
      </c>
      <c r="AE74" s="379"/>
      <c r="AF74" s="167" t="str">
        <f t="shared" si="5"/>
        <v/>
      </c>
      <c r="AG74" s="379"/>
      <c r="AH74" s="375" t="str">
        <f t="shared" si="6"/>
        <v/>
      </c>
      <c r="AI74" s="174" t="str">
        <f t="shared" si="7"/>
        <v/>
      </c>
      <c r="AJ74" s="175" t="str">
        <f>IFERROR(IF(AND(AD73="Probabilidad",AD74="Probabilidad"),(AJ73-(+AJ73*AI74)),IF(AND(AD73="Impacto",AD74="Probabilidad"),(AJ72-(+AJ72*AI74)),IF(AD74="Impacto",AJ73,""))),"")</f>
        <v/>
      </c>
      <c r="AK74" s="175" t="str">
        <f>IFERROR(IF(AND(AD73="Impacto",AD74="Impacto"),(AK73-(+AK73*AI74)),IF(AND(AD73="Probabilidad",AD74="Impacto"),(AK72-(+AK72*AI74)),IF(AD74="Probabilidad",AK73,""))),"")</f>
        <v/>
      </c>
      <c r="AL74" s="153"/>
      <c r="AM74" s="153"/>
      <c r="AN74" s="153"/>
      <c r="AO74" s="625"/>
      <c r="AP74" s="625"/>
      <c r="AQ74" s="586"/>
      <c r="AR74" s="625"/>
      <c r="AS74" s="625"/>
      <c r="AT74" s="586"/>
      <c r="AU74" s="586"/>
      <c r="AV74" s="586"/>
      <c r="AW74" s="589"/>
      <c r="AX74" s="580"/>
      <c r="AY74" s="580"/>
      <c r="AZ74" s="580"/>
      <c r="BA74" s="580"/>
      <c r="BB74" s="592"/>
      <c r="BC74" s="580"/>
      <c r="BD74" s="580"/>
      <c r="BE74" s="583"/>
      <c r="BF74" s="583"/>
      <c r="BG74" s="583"/>
      <c r="BH74" s="583"/>
      <c r="BI74" s="583"/>
      <c r="BJ74" s="580"/>
      <c r="BK74" s="580"/>
      <c r="BL74" s="577"/>
    </row>
    <row r="75" spans="1:64" hidden="1" x14ac:dyDescent="0.25">
      <c r="A75" s="716"/>
      <c r="B75" s="717"/>
      <c r="C75" s="718"/>
      <c r="D75" s="602"/>
      <c r="E75" s="605"/>
      <c r="F75" s="608"/>
      <c r="G75" s="578"/>
      <c r="H75" s="587"/>
      <c r="I75" s="611" t="str">
        <f>IF(D75="","",IF(D75="RG",'Identificación RG'!B209,IF(H75="","",(CONCATENATE(H75," ",$K$2," ",G75," ",$K$3," ",M75," ",$K$4," ",L75)))))</f>
        <v/>
      </c>
      <c r="J75" s="614"/>
      <c r="K75" s="617" t="str">
        <f>CONCATENATE(" *",'Identificación RG'!C204," *",'Identificación RG'!E204," *",'Identificación RG'!G204)</f>
        <v xml:space="preserve"> * * *</v>
      </c>
      <c r="L75" s="578"/>
      <c r="M75" s="578"/>
      <c r="N75" s="593"/>
      <c r="O75" s="596"/>
      <c r="P75" s="587"/>
      <c r="Q75" s="599" t="str">
        <f>IF(P75="Muy Alta",100%,IF(P75="Alta",80%,IF(P75="Media",60%,IF(P75="Baja",40%,IF(P75="Muy Baja",20%,"")))))</f>
        <v/>
      </c>
      <c r="R75" s="587"/>
      <c r="S75" s="599" t="str">
        <f>IF(R75="Catastrófico",100%,IF(R75="Mayor",80%,IF(R75="Moderado",60%,IF(R75="Menor",40%,IF(R75="Leve",20%,"")))))</f>
        <v/>
      </c>
      <c r="T75" s="587"/>
      <c r="U75" s="599" t="str">
        <f>IF(T75="Catastrófico",100%,IF(T75="Mayor",80%,IF(T75="Moderado",60%,IF(T75="Menor",40%,IF(T75="Leve",20%,"")))))</f>
        <v/>
      </c>
      <c r="V75" s="620" t="str">
        <f>IF(W75=100%,"Catastrófico",IF(W75=80%,"Mayor",IF(W75=60%,"Moderado",IF(W75=40%,"Menor",IF(W75=20%,"Leve","")))))</f>
        <v/>
      </c>
      <c r="W75" s="599" t="str">
        <f>IF(AND(S75="",U75=""),"",MAX(S75,U75))</f>
        <v/>
      </c>
      <c r="X75" s="599" t="str">
        <f>CONCATENATE(P75,V75)</f>
        <v/>
      </c>
      <c r="Y75" s="584"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64">
        <v>1</v>
      </c>
      <c r="AA75" s="370"/>
      <c r="AB75" s="377"/>
      <c r="AC75" s="370"/>
      <c r="AD75" s="160" t="str">
        <f t="shared" si="4"/>
        <v/>
      </c>
      <c r="AE75" s="377"/>
      <c r="AF75" s="373" t="str">
        <f t="shared" si="5"/>
        <v/>
      </c>
      <c r="AG75" s="377"/>
      <c r="AH75" s="373" t="str">
        <f t="shared" si="6"/>
        <v/>
      </c>
      <c r="AI75" s="376" t="str">
        <f t="shared" si="7"/>
        <v/>
      </c>
      <c r="AJ75" s="171" t="str">
        <f>IFERROR(IF(AD75="Probabilidad",(Q75-(+Q75*AI75)),IF(AD75="Impacto",Q75,"")),"")</f>
        <v/>
      </c>
      <c r="AK75" s="171" t="str">
        <f>IFERROR(IF(AD75="Impacto",(W75-(+W75*AI75)),IF(AD75="Probabilidad",W75,"")),"")</f>
        <v/>
      </c>
      <c r="AL75" s="144"/>
      <c r="AM75" s="144"/>
      <c r="AN75" s="144"/>
      <c r="AO75" s="623" t="str">
        <f>Q75</f>
        <v/>
      </c>
      <c r="AP75" s="623" t="str">
        <f>IF(AJ75="","",MIN(AJ75:AJ80))</f>
        <v/>
      </c>
      <c r="AQ75" s="584" t="str">
        <f>IFERROR(IF(AP75="","",IF(AP75&lt;=0.2,"Muy Baja",IF(AP75&lt;=0.4,"Baja",IF(AP75&lt;=0.6,"Media",IF(AP75&lt;=0.8,"Alta","Muy Alta"))))),"")</f>
        <v/>
      </c>
      <c r="AR75" s="623" t="str">
        <f>W75</f>
        <v/>
      </c>
      <c r="AS75" s="623" t="str">
        <f>IF(AK75="","",MIN(AK75:AK80))</f>
        <v/>
      </c>
      <c r="AT75" s="584" t="str">
        <f>IFERROR(IF(AS75="","",IF(AS75&lt;=0.2,"Leve",IF(AS75&lt;=0.4,"Menor",IF(AS75&lt;=0.6,"Moderado",IF(AS75&lt;=0.8,"Mayor","Catastrófico"))))),"")</f>
        <v/>
      </c>
      <c r="AU75" s="584" t="str">
        <f>Y75</f>
        <v/>
      </c>
      <c r="AV75" s="584"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87"/>
      <c r="AX75" s="578"/>
      <c r="AY75" s="578"/>
      <c r="AZ75" s="578"/>
      <c r="BA75" s="578"/>
      <c r="BB75" s="590"/>
      <c r="BC75" s="578"/>
      <c r="BD75" s="578"/>
      <c r="BE75" s="581"/>
      <c r="BF75" s="581"/>
      <c r="BG75" s="581"/>
      <c r="BH75" s="581"/>
      <c r="BI75" s="581"/>
      <c r="BJ75" s="578"/>
      <c r="BK75" s="578"/>
      <c r="BL75" s="575"/>
    </row>
    <row r="76" spans="1:64" hidden="1" x14ac:dyDescent="0.25">
      <c r="A76" s="716"/>
      <c r="B76" s="717"/>
      <c r="C76" s="718"/>
      <c r="D76" s="603"/>
      <c r="E76" s="606"/>
      <c r="F76" s="609"/>
      <c r="G76" s="579"/>
      <c r="H76" s="588"/>
      <c r="I76" s="612"/>
      <c r="J76" s="615"/>
      <c r="K76" s="618"/>
      <c r="L76" s="579"/>
      <c r="M76" s="579"/>
      <c r="N76" s="594"/>
      <c r="O76" s="597"/>
      <c r="P76" s="588"/>
      <c r="Q76" s="600"/>
      <c r="R76" s="588"/>
      <c r="S76" s="600"/>
      <c r="T76" s="588"/>
      <c r="U76" s="600"/>
      <c r="V76" s="621"/>
      <c r="W76" s="600"/>
      <c r="X76" s="600"/>
      <c r="Y76" s="585"/>
      <c r="Z76" s="365">
        <v>2</v>
      </c>
      <c r="AA76" s="371"/>
      <c r="AB76" s="378"/>
      <c r="AC76" s="371"/>
      <c r="AD76" s="161" t="str">
        <f t="shared" si="4"/>
        <v/>
      </c>
      <c r="AE76" s="378"/>
      <c r="AF76" s="166" t="str">
        <f t="shared" si="5"/>
        <v/>
      </c>
      <c r="AG76" s="378"/>
      <c r="AH76" s="374" t="str">
        <f t="shared" si="6"/>
        <v/>
      </c>
      <c r="AI76" s="172" t="str">
        <f t="shared" si="7"/>
        <v/>
      </c>
      <c r="AJ76" s="173" t="str">
        <f>IFERROR(IF(AND(AD75="Probabilidad",AD76="Probabilidad"),(AJ75-(+AJ75*AI76)),IF(AD76="Probabilidad",(Q75-(+Q75*AI76)),IF(AD76="Impacto",AJ75,""))),"")</f>
        <v/>
      </c>
      <c r="AK76" s="173" t="str">
        <f>IFERROR(IF(AND(AD75="Impacto",AD76="Impacto"),(AK75-(+AK75*AI76)),IF(AD76="Impacto",(W75-(W75*AI76)),IF(AD76="Probabilidad",AK75,""))),"")</f>
        <v/>
      </c>
      <c r="AL76" s="149"/>
      <c r="AM76" s="149"/>
      <c r="AN76" s="149"/>
      <c r="AO76" s="624"/>
      <c r="AP76" s="624"/>
      <c r="AQ76" s="585"/>
      <c r="AR76" s="624"/>
      <c r="AS76" s="624"/>
      <c r="AT76" s="585"/>
      <c r="AU76" s="585"/>
      <c r="AV76" s="585"/>
      <c r="AW76" s="588"/>
      <c r="AX76" s="579"/>
      <c r="AY76" s="579"/>
      <c r="AZ76" s="579"/>
      <c r="BA76" s="579"/>
      <c r="BB76" s="591"/>
      <c r="BC76" s="579"/>
      <c r="BD76" s="579"/>
      <c r="BE76" s="582"/>
      <c r="BF76" s="582"/>
      <c r="BG76" s="582"/>
      <c r="BH76" s="582"/>
      <c r="BI76" s="582"/>
      <c r="BJ76" s="579"/>
      <c r="BK76" s="579"/>
      <c r="BL76" s="576"/>
    </row>
    <row r="77" spans="1:64" hidden="1" x14ac:dyDescent="0.25">
      <c r="A77" s="716"/>
      <c r="B77" s="717"/>
      <c r="C77" s="718"/>
      <c r="D77" s="603"/>
      <c r="E77" s="606"/>
      <c r="F77" s="609"/>
      <c r="G77" s="579"/>
      <c r="H77" s="588"/>
      <c r="I77" s="612"/>
      <c r="J77" s="615"/>
      <c r="K77" s="618"/>
      <c r="L77" s="579"/>
      <c r="M77" s="579"/>
      <c r="N77" s="594"/>
      <c r="O77" s="597"/>
      <c r="P77" s="588"/>
      <c r="Q77" s="600"/>
      <c r="R77" s="588"/>
      <c r="S77" s="600"/>
      <c r="T77" s="588"/>
      <c r="U77" s="600"/>
      <c r="V77" s="621"/>
      <c r="W77" s="600"/>
      <c r="X77" s="600"/>
      <c r="Y77" s="585"/>
      <c r="Z77" s="365">
        <v>3</v>
      </c>
      <c r="AA77" s="371"/>
      <c r="AB77" s="378"/>
      <c r="AC77" s="371"/>
      <c r="AD77" s="161" t="str">
        <f t="shared" si="4"/>
        <v/>
      </c>
      <c r="AE77" s="378"/>
      <c r="AF77" s="166" t="str">
        <f t="shared" si="5"/>
        <v/>
      </c>
      <c r="AG77" s="378"/>
      <c r="AH77" s="374" t="str">
        <f t="shared" si="6"/>
        <v/>
      </c>
      <c r="AI77" s="172" t="str">
        <f t="shared" si="7"/>
        <v/>
      </c>
      <c r="AJ77" s="173" t="str">
        <f>IFERROR(IF(AND(AD76="Probabilidad",AD77="Probabilidad"),(AJ76-(+AJ76*AI77)),IF(AND(AD76="Impacto",AD77="Probabilidad"),(AJ75-(+AJ75*AI77)),IF(AD77="Impacto",AJ76,""))),"")</f>
        <v/>
      </c>
      <c r="AK77" s="173" t="str">
        <f>IFERROR(IF(AND(AD76="Impacto",AD77="Impacto"),(AK76-(+AK76*AI77)),IF(AND(AD76="Probabilidad",AD77="Impacto"),(AK75-(+AK75*AI77)),IF(AD77="Probabilidad",AK76,""))),"")</f>
        <v/>
      </c>
      <c r="AL77" s="149"/>
      <c r="AM77" s="149"/>
      <c r="AN77" s="149"/>
      <c r="AO77" s="624"/>
      <c r="AP77" s="624"/>
      <c r="AQ77" s="585"/>
      <c r="AR77" s="624"/>
      <c r="AS77" s="624"/>
      <c r="AT77" s="585"/>
      <c r="AU77" s="585"/>
      <c r="AV77" s="585"/>
      <c r="AW77" s="588"/>
      <c r="AX77" s="579"/>
      <c r="AY77" s="579"/>
      <c r="AZ77" s="579"/>
      <c r="BA77" s="579"/>
      <c r="BB77" s="591"/>
      <c r="BC77" s="579"/>
      <c r="BD77" s="579"/>
      <c r="BE77" s="582"/>
      <c r="BF77" s="582"/>
      <c r="BG77" s="582"/>
      <c r="BH77" s="582"/>
      <c r="BI77" s="582"/>
      <c r="BJ77" s="579"/>
      <c r="BK77" s="579"/>
      <c r="BL77" s="576"/>
    </row>
    <row r="78" spans="1:64" hidden="1" x14ac:dyDescent="0.25">
      <c r="A78" s="716"/>
      <c r="B78" s="717"/>
      <c r="C78" s="718"/>
      <c r="D78" s="603"/>
      <c r="E78" s="606"/>
      <c r="F78" s="609"/>
      <c r="G78" s="579"/>
      <c r="H78" s="588"/>
      <c r="I78" s="612"/>
      <c r="J78" s="615"/>
      <c r="K78" s="618"/>
      <c r="L78" s="579"/>
      <c r="M78" s="579"/>
      <c r="N78" s="594"/>
      <c r="O78" s="597"/>
      <c r="P78" s="588"/>
      <c r="Q78" s="600"/>
      <c r="R78" s="588"/>
      <c r="S78" s="600"/>
      <c r="T78" s="588"/>
      <c r="U78" s="600"/>
      <c r="V78" s="621"/>
      <c r="W78" s="600"/>
      <c r="X78" s="600"/>
      <c r="Y78" s="585"/>
      <c r="Z78" s="365">
        <v>4</v>
      </c>
      <c r="AA78" s="371"/>
      <c r="AB78" s="378"/>
      <c r="AC78" s="371"/>
      <c r="AD78" s="161" t="str">
        <f t="shared" si="4"/>
        <v/>
      </c>
      <c r="AE78" s="378"/>
      <c r="AF78" s="166" t="str">
        <f t="shared" si="5"/>
        <v/>
      </c>
      <c r="AG78" s="378"/>
      <c r="AH78" s="374" t="str">
        <f t="shared" si="6"/>
        <v/>
      </c>
      <c r="AI78" s="172" t="str">
        <f t="shared" si="7"/>
        <v/>
      </c>
      <c r="AJ78" s="173" t="str">
        <f>IFERROR(IF(AND(AD77="Probabilidad",AD78="Probabilidad"),(AJ77-(+AJ77*AI78)),IF(AND(AD77="Impacto",AD78="Probabilidad"),(AJ76-(+AJ76*AI78)),IF(AD78="Impacto",AJ77,""))),"")</f>
        <v/>
      </c>
      <c r="AK78" s="173" t="str">
        <f>IFERROR(IF(AND(AD77="Impacto",AD78="Impacto"),(AK77-(+AK77*AI78)),IF(AND(AD77="Probabilidad",AD78="Impacto"),(AK76-(+AK76*AI78)),IF(AD78="Probabilidad",AK77,""))),"")</f>
        <v/>
      </c>
      <c r="AL78" s="149"/>
      <c r="AM78" s="149"/>
      <c r="AN78" s="149"/>
      <c r="AO78" s="624"/>
      <c r="AP78" s="624"/>
      <c r="AQ78" s="585"/>
      <c r="AR78" s="624"/>
      <c r="AS78" s="624"/>
      <c r="AT78" s="585"/>
      <c r="AU78" s="585"/>
      <c r="AV78" s="585"/>
      <c r="AW78" s="588"/>
      <c r="AX78" s="579"/>
      <c r="AY78" s="579"/>
      <c r="AZ78" s="579"/>
      <c r="BA78" s="579"/>
      <c r="BB78" s="591"/>
      <c r="BC78" s="579"/>
      <c r="BD78" s="579"/>
      <c r="BE78" s="582"/>
      <c r="BF78" s="582"/>
      <c r="BG78" s="582"/>
      <c r="BH78" s="582"/>
      <c r="BI78" s="582"/>
      <c r="BJ78" s="579"/>
      <c r="BK78" s="579"/>
      <c r="BL78" s="576"/>
    </row>
    <row r="79" spans="1:64" hidden="1" x14ac:dyDescent="0.25">
      <c r="A79" s="716"/>
      <c r="B79" s="717"/>
      <c r="C79" s="718"/>
      <c r="D79" s="603"/>
      <c r="E79" s="606"/>
      <c r="F79" s="609"/>
      <c r="G79" s="579"/>
      <c r="H79" s="588"/>
      <c r="I79" s="612"/>
      <c r="J79" s="615"/>
      <c r="K79" s="618"/>
      <c r="L79" s="579"/>
      <c r="M79" s="579"/>
      <c r="N79" s="594"/>
      <c r="O79" s="597"/>
      <c r="P79" s="588"/>
      <c r="Q79" s="600"/>
      <c r="R79" s="588"/>
      <c r="S79" s="600"/>
      <c r="T79" s="588"/>
      <c r="U79" s="600"/>
      <c r="V79" s="621"/>
      <c r="W79" s="600"/>
      <c r="X79" s="600"/>
      <c r="Y79" s="585"/>
      <c r="Z79" s="365">
        <v>5</v>
      </c>
      <c r="AA79" s="371"/>
      <c r="AB79" s="378"/>
      <c r="AC79" s="371"/>
      <c r="AD79" s="161" t="str">
        <f t="shared" si="4"/>
        <v/>
      </c>
      <c r="AE79" s="378"/>
      <c r="AF79" s="166" t="str">
        <f t="shared" si="5"/>
        <v/>
      </c>
      <c r="AG79" s="378"/>
      <c r="AH79" s="374" t="str">
        <f t="shared" si="6"/>
        <v/>
      </c>
      <c r="AI79" s="172" t="str">
        <f t="shared" si="7"/>
        <v/>
      </c>
      <c r="AJ79" s="173" t="str">
        <f>IFERROR(IF(AND(AD78="Probabilidad",AD79="Probabilidad"),(AJ78-(+AJ78*AI79)),IF(AND(AD78="Impacto",AD79="Probabilidad"),(AJ77-(+AJ77*AI79)),IF(AD79="Impacto",AJ78,""))),"")</f>
        <v/>
      </c>
      <c r="AK79" s="173" t="str">
        <f>IFERROR(IF(AND(AD78="Impacto",AD79="Impacto"),(AK78-(+AK78*AI79)),IF(AND(AD78="Probabilidad",AD79="Impacto"),(AK77-(+AK77*AI79)),IF(AD79="Probabilidad",AK78,""))),"")</f>
        <v/>
      </c>
      <c r="AL79" s="149"/>
      <c r="AM79" s="149"/>
      <c r="AN79" s="149"/>
      <c r="AO79" s="624"/>
      <c r="AP79" s="624"/>
      <c r="AQ79" s="585"/>
      <c r="AR79" s="624"/>
      <c r="AS79" s="624"/>
      <c r="AT79" s="585"/>
      <c r="AU79" s="585"/>
      <c r="AV79" s="585"/>
      <c r="AW79" s="588"/>
      <c r="AX79" s="579"/>
      <c r="AY79" s="579"/>
      <c r="AZ79" s="579"/>
      <c r="BA79" s="579"/>
      <c r="BB79" s="591"/>
      <c r="BC79" s="579"/>
      <c r="BD79" s="579"/>
      <c r="BE79" s="582"/>
      <c r="BF79" s="582"/>
      <c r="BG79" s="582"/>
      <c r="BH79" s="582"/>
      <c r="BI79" s="582"/>
      <c r="BJ79" s="579"/>
      <c r="BK79" s="579"/>
      <c r="BL79" s="576"/>
    </row>
    <row r="80" spans="1:64" ht="15.75" hidden="1" thickBot="1" x14ac:dyDescent="0.3">
      <c r="A80" s="716"/>
      <c r="B80" s="717"/>
      <c r="C80" s="718"/>
      <c r="D80" s="604"/>
      <c r="E80" s="607"/>
      <c r="F80" s="610"/>
      <c r="G80" s="580"/>
      <c r="H80" s="589"/>
      <c r="I80" s="613"/>
      <c r="J80" s="616"/>
      <c r="K80" s="619"/>
      <c r="L80" s="580"/>
      <c r="M80" s="580"/>
      <c r="N80" s="595"/>
      <c r="O80" s="598"/>
      <c r="P80" s="589"/>
      <c r="Q80" s="601"/>
      <c r="R80" s="589"/>
      <c r="S80" s="601"/>
      <c r="T80" s="589"/>
      <c r="U80" s="601"/>
      <c r="V80" s="622"/>
      <c r="W80" s="601"/>
      <c r="X80" s="601"/>
      <c r="Y80" s="586"/>
      <c r="Z80" s="366">
        <v>6</v>
      </c>
      <c r="AA80" s="372"/>
      <c r="AB80" s="379"/>
      <c r="AC80" s="372"/>
      <c r="AD80" s="163" t="str">
        <f t="shared" si="4"/>
        <v/>
      </c>
      <c r="AE80" s="379"/>
      <c r="AF80" s="167" t="str">
        <f t="shared" si="5"/>
        <v/>
      </c>
      <c r="AG80" s="379"/>
      <c r="AH80" s="375" t="str">
        <f t="shared" si="6"/>
        <v/>
      </c>
      <c r="AI80" s="174" t="str">
        <f t="shared" si="7"/>
        <v/>
      </c>
      <c r="AJ80" s="175" t="str">
        <f>IFERROR(IF(AND(AD79="Probabilidad",AD80="Probabilidad"),(AJ79-(+AJ79*AI80)),IF(AND(AD79="Impacto",AD80="Probabilidad"),(AJ78-(+AJ78*AI80)),IF(AD80="Impacto",AJ79,""))),"")</f>
        <v/>
      </c>
      <c r="AK80" s="175" t="str">
        <f>IFERROR(IF(AND(AD79="Impacto",AD80="Impacto"),(AK79-(+AK79*AI80)),IF(AND(AD79="Probabilidad",AD80="Impacto"),(AK78-(+AK78*AI80)),IF(AD80="Probabilidad",AK79,""))),"")</f>
        <v/>
      </c>
      <c r="AL80" s="153"/>
      <c r="AM80" s="153"/>
      <c r="AN80" s="153"/>
      <c r="AO80" s="625"/>
      <c r="AP80" s="625"/>
      <c r="AQ80" s="586"/>
      <c r="AR80" s="625"/>
      <c r="AS80" s="625"/>
      <c r="AT80" s="586"/>
      <c r="AU80" s="586"/>
      <c r="AV80" s="586"/>
      <c r="AW80" s="589"/>
      <c r="AX80" s="580"/>
      <c r="AY80" s="580"/>
      <c r="AZ80" s="580"/>
      <c r="BA80" s="580"/>
      <c r="BB80" s="592"/>
      <c r="BC80" s="580"/>
      <c r="BD80" s="580"/>
      <c r="BE80" s="583"/>
      <c r="BF80" s="583"/>
      <c r="BG80" s="583"/>
      <c r="BH80" s="583"/>
      <c r="BI80" s="583"/>
      <c r="BJ80" s="580"/>
      <c r="BK80" s="580"/>
      <c r="BL80" s="577"/>
    </row>
    <row r="81" spans="1:64" hidden="1" x14ac:dyDescent="0.25">
      <c r="A81" s="716"/>
      <c r="B81" s="717"/>
      <c r="C81" s="718"/>
      <c r="D81" s="602"/>
      <c r="E81" s="605"/>
      <c r="F81" s="608"/>
      <c r="G81" s="578"/>
      <c r="H81" s="587"/>
      <c r="I81" s="611" t="str">
        <f>IF(D81="","",IF(D81="RG",'Identificación RG'!B225,IF(H81="","",(CONCATENATE(H81," ",$K$2," ",G81," ",$K$3," ",M81," ",$K$4," ",L81)))))</f>
        <v/>
      </c>
      <c r="J81" s="614"/>
      <c r="K81" s="617" t="str">
        <f>CONCATENATE(" *",'Identificación RG'!C220," *",'Identificación RG'!E220," *",'Identificación RG'!G220)</f>
        <v xml:space="preserve"> * * *</v>
      </c>
      <c r="L81" s="578"/>
      <c r="M81" s="578"/>
      <c r="N81" s="593"/>
      <c r="O81" s="596"/>
      <c r="P81" s="587"/>
      <c r="Q81" s="599" t="str">
        <f>IF(P81="Muy Alta",100%,IF(P81="Alta",80%,IF(P81="Media",60%,IF(P81="Baja",40%,IF(P81="Muy Baja",20%,"")))))</f>
        <v/>
      </c>
      <c r="R81" s="587"/>
      <c r="S81" s="599" t="str">
        <f>IF(R81="Catastrófico",100%,IF(R81="Mayor",80%,IF(R81="Moderado",60%,IF(R81="Menor",40%,IF(R81="Leve",20%,"")))))</f>
        <v/>
      </c>
      <c r="T81" s="587"/>
      <c r="U81" s="599" t="str">
        <f>IF(T81="Catastrófico",100%,IF(T81="Mayor",80%,IF(T81="Moderado",60%,IF(T81="Menor",40%,IF(T81="Leve",20%,"")))))</f>
        <v/>
      </c>
      <c r="V81" s="620" t="str">
        <f>IF(W81=100%,"Catastrófico",IF(W81=80%,"Mayor",IF(W81=60%,"Moderado",IF(W81=40%,"Menor",IF(W81=20%,"Leve","")))))</f>
        <v/>
      </c>
      <c r="W81" s="599" t="str">
        <f>IF(AND(S81="",U81=""),"",MAX(S81,U81))</f>
        <v/>
      </c>
      <c r="X81" s="599" t="str">
        <f>CONCATENATE(P81,V81)</f>
        <v/>
      </c>
      <c r="Y81" s="584"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64">
        <v>1</v>
      </c>
      <c r="AA81" s="370"/>
      <c r="AB81" s="377"/>
      <c r="AC81" s="370"/>
      <c r="AD81" s="160" t="str">
        <f t="shared" si="4"/>
        <v/>
      </c>
      <c r="AE81" s="377"/>
      <c r="AF81" s="373" t="str">
        <f t="shared" si="5"/>
        <v/>
      </c>
      <c r="AG81" s="377"/>
      <c r="AH81" s="373" t="str">
        <f t="shared" si="6"/>
        <v/>
      </c>
      <c r="AI81" s="376" t="str">
        <f t="shared" si="7"/>
        <v/>
      </c>
      <c r="AJ81" s="171" t="str">
        <f>IFERROR(IF(AD81="Probabilidad",(Q81-(+Q81*AI81)),IF(AD81="Impacto",Q81,"")),"")</f>
        <v/>
      </c>
      <c r="AK81" s="171" t="str">
        <f>IFERROR(IF(AD81="Impacto",(W81-(+W81*AI81)),IF(AD81="Probabilidad",W81,"")),"")</f>
        <v/>
      </c>
      <c r="AL81" s="144"/>
      <c r="AM81" s="144"/>
      <c r="AN81" s="144"/>
      <c r="AO81" s="623" t="str">
        <f>Q81</f>
        <v/>
      </c>
      <c r="AP81" s="623" t="str">
        <f>IF(AJ81="","",MIN(AJ81:AJ86))</f>
        <v/>
      </c>
      <c r="AQ81" s="584" t="str">
        <f>IFERROR(IF(AP81="","",IF(AP81&lt;=0.2,"Muy Baja",IF(AP81&lt;=0.4,"Baja",IF(AP81&lt;=0.6,"Media",IF(AP81&lt;=0.8,"Alta","Muy Alta"))))),"")</f>
        <v/>
      </c>
      <c r="AR81" s="623" t="str">
        <f>W81</f>
        <v/>
      </c>
      <c r="AS81" s="623" t="str">
        <f>IF(AK81="","",MIN(AK81:AK86))</f>
        <v/>
      </c>
      <c r="AT81" s="584" t="str">
        <f>IFERROR(IF(AS81="","",IF(AS81&lt;=0.2,"Leve",IF(AS81&lt;=0.4,"Menor",IF(AS81&lt;=0.6,"Moderado",IF(AS81&lt;=0.8,"Mayor","Catastrófico"))))),"")</f>
        <v/>
      </c>
      <c r="AU81" s="584" t="str">
        <f>Y81</f>
        <v/>
      </c>
      <c r="AV81" s="584"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87"/>
      <c r="AX81" s="578"/>
      <c r="AY81" s="578"/>
      <c r="AZ81" s="578"/>
      <c r="BA81" s="578"/>
      <c r="BB81" s="590"/>
      <c r="BC81" s="578"/>
      <c r="BD81" s="578"/>
      <c r="BE81" s="581"/>
      <c r="BF81" s="581"/>
      <c r="BG81" s="581"/>
      <c r="BH81" s="581"/>
      <c r="BI81" s="581"/>
      <c r="BJ81" s="578"/>
      <c r="BK81" s="578"/>
      <c r="BL81" s="575"/>
    </row>
    <row r="82" spans="1:64" hidden="1" x14ac:dyDescent="0.25">
      <c r="A82" s="716"/>
      <c r="B82" s="717"/>
      <c r="C82" s="718"/>
      <c r="D82" s="603"/>
      <c r="E82" s="606"/>
      <c r="F82" s="609"/>
      <c r="G82" s="579"/>
      <c r="H82" s="588"/>
      <c r="I82" s="612"/>
      <c r="J82" s="615"/>
      <c r="K82" s="618"/>
      <c r="L82" s="579"/>
      <c r="M82" s="579"/>
      <c r="N82" s="594"/>
      <c r="O82" s="597"/>
      <c r="P82" s="588"/>
      <c r="Q82" s="600"/>
      <c r="R82" s="588"/>
      <c r="S82" s="600"/>
      <c r="T82" s="588"/>
      <c r="U82" s="600"/>
      <c r="V82" s="621"/>
      <c r="W82" s="600"/>
      <c r="X82" s="600"/>
      <c r="Y82" s="585"/>
      <c r="Z82" s="365">
        <v>2</v>
      </c>
      <c r="AA82" s="371"/>
      <c r="AB82" s="378"/>
      <c r="AC82" s="371"/>
      <c r="AD82" s="161" t="str">
        <f t="shared" si="4"/>
        <v/>
      </c>
      <c r="AE82" s="378"/>
      <c r="AF82" s="166" t="str">
        <f t="shared" si="5"/>
        <v/>
      </c>
      <c r="AG82" s="378"/>
      <c r="AH82" s="374" t="str">
        <f t="shared" si="6"/>
        <v/>
      </c>
      <c r="AI82" s="172" t="str">
        <f t="shared" si="7"/>
        <v/>
      </c>
      <c r="AJ82" s="173" t="str">
        <f>IFERROR(IF(AND(AD81="Probabilidad",AD82="Probabilidad"),(AJ81-(+AJ81*AI82)),IF(AD82="Probabilidad",(Q81-(+Q81*AI82)),IF(AD82="Impacto",AJ81,""))),"")</f>
        <v/>
      </c>
      <c r="AK82" s="173" t="str">
        <f>IFERROR(IF(AND(AD81="Impacto",AD82="Impacto"),(AK81-(+AK81*AI82)),IF(AD82="Impacto",(W81-(W81*AI82)),IF(AD82="Probabilidad",AK81,""))),"")</f>
        <v/>
      </c>
      <c r="AL82" s="149"/>
      <c r="AM82" s="149"/>
      <c r="AN82" s="149"/>
      <c r="AO82" s="624"/>
      <c r="AP82" s="624"/>
      <c r="AQ82" s="585"/>
      <c r="AR82" s="624"/>
      <c r="AS82" s="624"/>
      <c r="AT82" s="585"/>
      <c r="AU82" s="585"/>
      <c r="AV82" s="585"/>
      <c r="AW82" s="588"/>
      <c r="AX82" s="579"/>
      <c r="AY82" s="579"/>
      <c r="AZ82" s="579"/>
      <c r="BA82" s="579"/>
      <c r="BB82" s="591"/>
      <c r="BC82" s="579"/>
      <c r="BD82" s="579"/>
      <c r="BE82" s="582"/>
      <c r="BF82" s="582"/>
      <c r="BG82" s="582"/>
      <c r="BH82" s="582"/>
      <c r="BI82" s="582"/>
      <c r="BJ82" s="579"/>
      <c r="BK82" s="579"/>
      <c r="BL82" s="576"/>
    </row>
    <row r="83" spans="1:64" hidden="1" x14ac:dyDescent="0.25">
      <c r="A83" s="716"/>
      <c r="B83" s="717"/>
      <c r="C83" s="718"/>
      <c r="D83" s="603"/>
      <c r="E83" s="606"/>
      <c r="F83" s="609"/>
      <c r="G83" s="579"/>
      <c r="H83" s="588"/>
      <c r="I83" s="612"/>
      <c r="J83" s="615"/>
      <c r="K83" s="618"/>
      <c r="L83" s="579"/>
      <c r="M83" s="579"/>
      <c r="N83" s="594"/>
      <c r="O83" s="597"/>
      <c r="P83" s="588"/>
      <c r="Q83" s="600"/>
      <c r="R83" s="588"/>
      <c r="S83" s="600"/>
      <c r="T83" s="588"/>
      <c r="U83" s="600"/>
      <c r="V83" s="621"/>
      <c r="W83" s="600"/>
      <c r="X83" s="600"/>
      <c r="Y83" s="585"/>
      <c r="Z83" s="365">
        <v>3</v>
      </c>
      <c r="AA83" s="371"/>
      <c r="AB83" s="378"/>
      <c r="AC83" s="371"/>
      <c r="AD83" s="161" t="str">
        <f t="shared" si="4"/>
        <v/>
      </c>
      <c r="AE83" s="378"/>
      <c r="AF83" s="166" t="str">
        <f t="shared" si="5"/>
        <v/>
      </c>
      <c r="AG83" s="378"/>
      <c r="AH83" s="374" t="str">
        <f t="shared" si="6"/>
        <v/>
      </c>
      <c r="AI83" s="172" t="str">
        <f t="shared" si="7"/>
        <v/>
      </c>
      <c r="AJ83" s="173" t="str">
        <f>IFERROR(IF(AND(AD82="Probabilidad",AD83="Probabilidad"),(AJ82-(+AJ82*AI83)),IF(AND(AD82="Impacto",AD83="Probabilidad"),(AJ81-(+AJ81*AI83)),IF(AD83="Impacto",AJ82,""))),"")</f>
        <v/>
      </c>
      <c r="AK83" s="173" t="str">
        <f>IFERROR(IF(AND(AD82="Impacto",AD83="Impacto"),(AK82-(+AK82*AI83)),IF(AND(AD82="Probabilidad",AD83="Impacto"),(AK81-(+AK81*AI83)),IF(AD83="Probabilidad",AK82,""))),"")</f>
        <v/>
      </c>
      <c r="AL83" s="149"/>
      <c r="AM83" s="149"/>
      <c r="AN83" s="149"/>
      <c r="AO83" s="624"/>
      <c r="AP83" s="624"/>
      <c r="AQ83" s="585"/>
      <c r="AR83" s="624"/>
      <c r="AS83" s="624"/>
      <c r="AT83" s="585"/>
      <c r="AU83" s="585"/>
      <c r="AV83" s="585"/>
      <c r="AW83" s="588"/>
      <c r="AX83" s="579"/>
      <c r="AY83" s="579"/>
      <c r="AZ83" s="579"/>
      <c r="BA83" s="579"/>
      <c r="BB83" s="591"/>
      <c r="BC83" s="579"/>
      <c r="BD83" s="579"/>
      <c r="BE83" s="582"/>
      <c r="BF83" s="582"/>
      <c r="BG83" s="582"/>
      <c r="BH83" s="582"/>
      <c r="BI83" s="582"/>
      <c r="BJ83" s="579"/>
      <c r="BK83" s="579"/>
      <c r="BL83" s="576"/>
    </row>
    <row r="84" spans="1:64" hidden="1" x14ac:dyDescent="0.25">
      <c r="A84" s="716"/>
      <c r="B84" s="717"/>
      <c r="C84" s="718"/>
      <c r="D84" s="603"/>
      <c r="E84" s="606"/>
      <c r="F84" s="609"/>
      <c r="G84" s="579"/>
      <c r="H84" s="588"/>
      <c r="I84" s="612"/>
      <c r="J84" s="615"/>
      <c r="K84" s="618"/>
      <c r="L84" s="579"/>
      <c r="M84" s="579"/>
      <c r="N84" s="594"/>
      <c r="O84" s="597"/>
      <c r="P84" s="588"/>
      <c r="Q84" s="600"/>
      <c r="R84" s="588"/>
      <c r="S84" s="600"/>
      <c r="T84" s="588"/>
      <c r="U84" s="600"/>
      <c r="V84" s="621"/>
      <c r="W84" s="600"/>
      <c r="X84" s="600"/>
      <c r="Y84" s="585"/>
      <c r="Z84" s="365">
        <v>4</v>
      </c>
      <c r="AA84" s="371"/>
      <c r="AB84" s="378"/>
      <c r="AC84" s="371"/>
      <c r="AD84" s="161" t="str">
        <f t="shared" si="4"/>
        <v/>
      </c>
      <c r="AE84" s="378"/>
      <c r="AF84" s="166" t="str">
        <f t="shared" si="5"/>
        <v/>
      </c>
      <c r="AG84" s="378"/>
      <c r="AH84" s="374" t="str">
        <f t="shared" si="6"/>
        <v/>
      </c>
      <c r="AI84" s="172" t="str">
        <f t="shared" si="7"/>
        <v/>
      </c>
      <c r="AJ84" s="173" t="str">
        <f>IFERROR(IF(AND(AD83="Probabilidad",AD84="Probabilidad"),(AJ83-(+AJ83*AI84)),IF(AND(AD83="Impacto",AD84="Probabilidad"),(AJ82-(+AJ82*AI84)),IF(AD84="Impacto",AJ83,""))),"")</f>
        <v/>
      </c>
      <c r="AK84" s="173" t="str">
        <f>IFERROR(IF(AND(AD83="Impacto",AD84="Impacto"),(AK83-(+AK83*AI84)),IF(AND(AD83="Probabilidad",AD84="Impacto"),(AK82-(+AK82*AI84)),IF(AD84="Probabilidad",AK83,""))),"")</f>
        <v/>
      </c>
      <c r="AL84" s="149"/>
      <c r="AM84" s="149"/>
      <c r="AN84" s="149"/>
      <c r="AO84" s="624"/>
      <c r="AP84" s="624"/>
      <c r="AQ84" s="585"/>
      <c r="AR84" s="624"/>
      <c r="AS84" s="624"/>
      <c r="AT84" s="585"/>
      <c r="AU84" s="585"/>
      <c r="AV84" s="585"/>
      <c r="AW84" s="588"/>
      <c r="AX84" s="579"/>
      <c r="AY84" s="579"/>
      <c r="AZ84" s="579"/>
      <c r="BA84" s="579"/>
      <c r="BB84" s="591"/>
      <c r="BC84" s="579"/>
      <c r="BD84" s="579"/>
      <c r="BE84" s="582"/>
      <c r="BF84" s="582"/>
      <c r="BG84" s="582"/>
      <c r="BH84" s="582"/>
      <c r="BI84" s="582"/>
      <c r="BJ84" s="579"/>
      <c r="BK84" s="579"/>
      <c r="BL84" s="576"/>
    </row>
    <row r="85" spans="1:64" hidden="1" x14ac:dyDescent="0.25">
      <c r="A85" s="716"/>
      <c r="B85" s="717"/>
      <c r="C85" s="718"/>
      <c r="D85" s="603"/>
      <c r="E85" s="606"/>
      <c r="F85" s="609"/>
      <c r="G85" s="579"/>
      <c r="H85" s="588"/>
      <c r="I85" s="612"/>
      <c r="J85" s="615"/>
      <c r="K85" s="618"/>
      <c r="L85" s="579"/>
      <c r="M85" s="579"/>
      <c r="N85" s="594"/>
      <c r="O85" s="597"/>
      <c r="P85" s="588"/>
      <c r="Q85" s="600"/>
      <c r="R85" s="588"/>
      <c r="S85" s="600"/>
      <c r="T85" s="588"/>
      <c r="U85" s="600"/>
      <c r="V85" s="621"/>
      <c r="W85" s="600"/>
      <c r="X85" s="600"/>
      <c r="Y85" s="585"/>
      <c r="Z85" s="365">
        <v>5</v>
      </c>
      <c r="AA85" s="371"/>
      <c r="AB85" s="378"/>
      <c r="AC85" s="371"/>
      <c r="AD85" s="161" t="str">
        <f t="shared" si="4"/>
        <v/>
      </c>
      <c r="AE85" s="378"/>
      <c r="AF85" s="166" t="str">
        <f t="shared" si="5"/>
        <v/>
      </c>
      <c r="AG85" s="378"/>
      <c r="AH85" s="374" t="str">
        <f t="shared" si="6"/>
        <v/>
      </c>
      <c r="AI85" s="172" t="str">
        <f t="shared" si="7"/>
        <v/>
      </c>
      <c r="AJ85" s="173" t="str">
        <f>IFERROR(IF(AND(AD84="Probabilidad",AD85="Probabilidad"),(AJ84-(+AJ84*AI85)),IF(AND(AD84="Impacto",AD85="Probabilidad"),(AJ83-(+AJ83*AI85)),IF(AD85="Impacto",AJ84,""))),"")</f>
        <v/>
      </c>
      <c r="AK85" s="173" t="str">
        <f>IFERROR(IF(AND(AD84="Impacto",AD85="Impacto"),(AK84-(+AK84*AI85)),IF(AND(AD84="Probabilidad",AD85="Impacto"),(AK83-(+AK83*AI85)),IF(AD85="Probabilidad",AK84,""))),"")</f>
        <v/>
      </c>
      <c r="AL85" s="149"/>
      <c r="AM85" s="149"/>
      <c r="AN85" s="149"/>
      <c r="AO85" s="624"/>
      <c r="AP85" s="624"/>
      <c r="AQ85" s="585"/>
      <c r="AR85" s="624"/>
      <c r="AS85" s="624"/>
      <c r="AT85" s="585"/>
      <c r="AU85" s="585"/>
      <c r="AV85" s="585"/>
      <c r="AW85" s="588"/>
      <c r="AX85" s="579"/>
      <c r="AY85" s="579"/>
      <c r="AZ85" s="579"/>
      <c r="BA85" s="579"/>
      <c r="BB85" s="591"/>
      <c r="BC85" s="579"/>
      <c r="BD85" s="579"/>
      <c r="BE85" s="582"/>
      <c r="BF85" s="582"/>
      <c r="BG85" s="582"/>
      <c r="BH85" s="582"/>
      <c r="BI85" s="582"/>
      <c r="BJ85" s="579"/>
      <c r="BK85" s="579"/>
      <c r="BL85" s="576"/>
    </row>
    <row r="86" spans="1:64" ht="15.75" hidden="1" thickBot="1" x14ac:dyDescent="0.3">
      <c r="A86" s="716"/>
      <c r="B86" s="717"/>
      <c r="C86" s="718"/>
      <c r="D86" s="604"/>
      <c r="E86" s="607"/>
      <c r="F86" s="610"/>
      <c r="G86" s="580"/>
      <c r="H86" s="589"/>
      <c r="I86" s="613"/>
      <c r="J86" s="616"/>
      <c r="K86" s="619"/>
      <c r="L86" s="580"/>
      <c r="M86" s="580"/>
      <c r="N86" s="595"/>
      <c r="O86" s="598"/>
      <c r="P86" s="589"/>
      <c r="Q86" s="601"/>
      <c r="R86" s="589"/>
      <c r="S86" s="601"/>
      <c r="T86" s="589"/>
      <c r="U86" s="601"/>
      <c r="V86" s="622"/>
      <c r="W86" s="601"/>
      <c r="X86" s="601"/>
      <c r="Y86" s="586"/>
      <c r="Z86" s="366">
        <v>6</v>
      </c>
      <c r="AA86" s="372"/>
      <c r="AB86" s="379"/>
      <c r="AC86" s="372"/>
      <c r="AD86" s="163" t="str">
        <f t="shared" si="4"/>
        <v/>
      </c>
      <c r="AE86" s="379"/>
      <c r="AF86" s="167" t="str">
        <f t="shared" si="5"/>
        <v/>
      </c>
      <c r="AG86" s="379"/>
      <c r="AH86" s="375" t="str">
        <f t="shared" si="6"/>
        <v/>
      </c>
      <c r="AI86" s="174" t="str">
        <f t="shared" si="7"/>
        <v/>
      </c>
      <c r="AJ86" s="175" t="str">
        <f>IFERROR(IF(AND(AD85="Probabilidad",AD86="Probabilidad"),(AJ85-(+AJ85*AI86)),IF(AND(AD85="Impacto",AD86="Probabilidad"),(AJ84-(+AJ84*AI86)),IF(AD86="Impacto",AJ85,""))),"")</f>
        <v/>
      </c>
      <c r="AK86" s="175" t="str">
        <f>IFERROR(IF(AND(AD85="Impacto",AD86="Impacto"),(AK85-(+AK85*AI86)),IF(AND(AD85="Probabilidad",AD86="Impacto"),(AK84-(+AK84*AI86)),IF(AD86="Probabilidad",AK85,""))),"")</f>
        <v/>
      </c>
      <c r="AL86" s="153"/>
      <c r="AM86" s="153"/>
      <c r="AN86" s="153"/>
      <c r="AO86" s="625"/>
      <c r="AP86" s="625"/>
      <c r="AQ86" s="586"/>
      <c r="AR86" s="625"/>
      <c r="AS86" s="625"/>
      <c r="AT86" s="586"/>
      <c r="AU86" s="586"/>
      <c r="AV86" s="586"/>
      <c r="AW86" s="589"/>
      <c r="AX86" s="580"/>
      <c r="AY86" s="580"/>
      <c r="AZ86" s="580"/>
      <c r="BA86" s="580"/>
      <c r="BB86" s="592"/>
      <c r="BC86" s="580"/>
      <c r="BD86" s="580"/>
      <c r="BE86" s="583"/>
      <c r="BF86" s="583"/>
      <c r="BG86" s="583"/>
      <c r="BH86" s="583"/>
      <c r="BI86" s="583"/>
      <c r="BJ86" s="580"/>
      <c r="BK86" s="580"/>
      <c r="BL86" s="577"/>
    </row>
    <row r="87" spans="1:64" hidden="1" x14ac:dyDescent="0.25">
      <c r="A87" s="716"/>
      <c r="B87" s="717"/>
      <c r="C87" s="718"/>
      <c r="D87" s="602"/>
      <c r="E87" s="605"/>
      <c r="F87" s="608"/>
      <c r="G87" s="578"/>
      <c r="H87" s="587"/>
      <c r="I87" s="611" t="str">
        <f>IF(D87="","",IF(D87="RG",'Identificación RG'!B242,IF(H87="","",(CONCATENATE(H87," ",$K$2," ",G87," ",$K$3," ",M87," ",$K$4," ",L87)))))</f>
        <v/>
      </c>
      <c r="J87" s="614"/>
      <c r="K87" s="617" t="str">
        <f>CONCATENATE(" *",'Identificación RG'!C237," *",'Identificación RG'!E237," *",'Identificación RG'!G237)</f>
        <v xml:space="preserve"> * * *</v>
      </c>
      <c r="L87" s="578"/>
      <c r="M87" s="578"/>
      <c r="N87" s="593"/>
      <c r="O87" s="596"/>
      <c r="P87" s="587"/>
      <c r="Q87" s="599" t="str">
        <f>IF(P87="Muy Alta",100%,IF(P87="Alta",80%,IF(P87="Media",60%,IF(P87="Baja",40%,IF(P87="Muy Baja",20%,"")))))</f>
        <v/>
      </c>
      <c r="R87" s="587"/>
      <c r="S87" s="599" t="str">
        <f>IF(R87="Catastrófico",100%,IF(R87="Mayor",80%,IF(R87="Moderado",60%,IF(R87="Menor",40%,IF(R87="Leve",20%,"")))))</f>
        <v/>
      </c>
      <c r="T87" s="587"/>
      <c r="U87" s="599" t="str">
        <f>IF(T87="Catastrófico",100%,IF(T87="Mayor",80%,IF(T87="Moderado",60%,IF(T87="Menor",40%,IF(T87="Leve",20%,"")))))</f>
        <v/>
      </c>
      <c r="V87" s="620" t="str">
        <f>IF(W87=100%,"Catastrófico",IF(W87=80%,"Mayor",IF(W87=60%,"Moderado",IF(W87=40%,"Menor",IF(W87=20%,"Leve","")))))</f>
        <v/>
      </c>
      <c r="W87" s="599" t="str">
        <f>IF(AND(S87="",U87=""),"",MAX(S87,U87))</f>
        <v/>
      </c>
      <c r="X87" s="599" t="str">
        <f>CONCATENATE(P87,V87)</f>
        <v/>
      </c>
      <c r="Y87" s="584"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64">
        <v>1</v>
      </c>
      <c r="AA87" s="370"/>
      <c r="AB87" s="377"/>
      <c r="AC87" s="370"/>
      <c r="AD87" s="160" t="str">
        <f t="shared" si="4"/>
        <v/>
      </c>
      <c r="AE87" s="377"/>
      <c r="AF87" s="373" t="str">
        <f t="shared" si="5"/>
        <v/>
      </c>
      <c r="AG87" s="377"/>
      <c r="AH87" s="373" t="str">
        <f t="shared" si="6"/>
        <v/>
      </c>
      <c r="AI87" s="376" t="str">
        <f t="shared" si="7"/>
        <v/>
      </c>
      <c r="AJ87" s="171" t="str">
        <f>IFERROR(IF(AD87="Probabilidad",(Q87-(+Q87*AI87)),IF(AD87="Impacto",Q87,"")),"")</f>
        <v/>
      </c>
      <c r="AK87" s="171" t="str">
        <f>IFERROR(IF(AD87="Impacto",(W87-(+W87*AI87)),IF(AD87="Probabilidad",W87,"")),"")</f>
        <v/>
      </c>
      <c r="AL87" s="144"/>
      <c r="AM87" s="144"/>
      <c r="AN87" s="144"/>
      <c r="AO87" s="623" t="str">
        <f>Q87</f>
        <v/>
      </c>
      <c r="AP87" s="623" t="str">
        <f>IF(AJ87="","",MIN(AJ87:AJ92))</f>
        <v/>
      </c>
      <c r="AQ87" s="584" t="str">
        <f>IFERROR(IF(AP87="","",IF(AP87&lt;=0.2,"Muy Baja",IF(AP87&lt;=0.4,"Baja",IF(AP87&lt;=0.6,"Media",IF(AP87&lt;=0.8,"Alta","Muy Alta"))))),"")</f>
        <v/>
      </c>
      <c r="AR87" s="623" t="str">
        <f>W87</f>
        <v/>
      </c>
      <c r="AS87" s="623" t="str">
        <f>IF(AK87="","",MIN(AK87:AK92))</f>
        <v/>
      </c>
      <c r="AT87" s="584" t="str">
        <f>IFERROR(IF(AS87="","",IF(AS87&lt;=0.2,"Leve",IF(AS87&lt;=0.4,"Menor",IF(AS87&lt;=0.6,"Moderado",IF(AS87&lt;=0.8,"Mayor","Catastrófico"))))),"")</f>
        <v/>
      </c>
      <c r="AU87" s="584" t="str">
        <f>Y87</f>
        <v/>
      </c>
      <c r="AV87" s="584"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87"/>
      <c r="AX87" s="578"/>
      <c r="AY87" s="578"/>
      <c r="AZ87" s="578"/>
      <c r="BA87" s="578"/>
      <c r="BB87" s="590"/>
      <c r="BC87" s="578"/>
      <c r="BD87" s="578"/>
      <c r="BE87" s="581"/>
      <c r="BF87" s="581"/>
      <c r="BG87" s="581"/>
      <c r="BH87" s="581"/>
      <c r="BI87" s="581"/>
      <c r="BJ87" s="578"/>
      <c r="BK87" s="578"/>
      <c r="BL87" s="575"/>
    </row>
    <row r="88" spans="1:64" hidden="1" x14ac:dyDescent="0.25">
      <c r="A88" s="716"/>
      <c r="B88" s="717"/>
      <c r="C88" s="718"/>
      <c r="D88" s="603"/>
      <c r="E88" s="606"/>
      <c r="F88" s="609"/>
      <c r="G88" s="579"/>
      <c r="H88" s="588"/>
      <c r="I88" s="612"/>
      <c r="J88" s="615"/>
      <c r="K88" s="618"/>
      <c r="L88" s="579"/>
      <c r="M88" s="579"/>
      <c r="N88" s="594"/>
      <c r="O88" s="597"/>
      <c r="P88" s="588"/>
      <c r="Q88" s="600"/>
      <c r="R88" s="588"/>
      <c r="S88" s="600"/>
      <c r="T88" s="588"/>
      <c r="U88" s="600"/>
      <c r="V88" s="621"/>
      <c r="W88" s="600"/>
      <c r="X88" s="600"/>
      <c r="Y88" s="585"/>
      <c r="Z88" s="365">
        <v>2</v>
      </c>
      <c r="AA88" s="371"/>
      <c r="AB88" s="378"/>
      <c r="AC88" s="371"/>
      <c r="AD88" s="161" t="str">
        <f t="shared" si="4"/>
        <v/>
      </c>
      <c r="AE88" s="378"/>
      <c r="AF88" s="166" t="str">
        <f t="shared" si="5"/>
        <v/>
      </c>
      <c r="AG88" s="378"/>
      <c r="AH88" s="374" t="str">
        <f t="shared" si="6"/>
        <v/>
      </c>
      <c r="AI88" s="172" t="str">
        <f t="shared" si="7"/>
        <v/>
      </c>
      <c r="AJ88" s="173" t="str">
        <f>IFERROR(IF(AND(AD87="Probabilidad",AD88="Probabilidad"),(AJ87-(+AJ87*AI88)),IF(AD88="Probabilidad",(Q87-(+Q87*AI88)),IF(AD88="Impacto",AJ87,""))),"")</f>
        <v/>
      </c>
      <c r="AK88" s="173" t="str">
        <f>IFERROR(IF(AND(AD87="Impacto",AD88="Impacto"),(AK87-(+AK87*AI88)),IF(AD88="Impacto",(W87-(W87*AI88)),IF(AD88="Probabilidad",AK87,""))),"")</f>
        <v/>
      </c>
      <c r="AL88" s="149"/>
      <c r="AM88" s="149"/>
      <c r="AN88" s="149"/>
      <c r="AO88" s="624"/>
      <c r="AP88" s="624"/>
      <c r="AQ88" s="585"/>
      <c r="AR88" s="624"/>
      <c r="AS88" s="624"/>
      <c r="AT88" s="585"/>
      <c r="AU88" s="585"/>
      <c r="AV88" s="585"/>
      <c r="AW88" s="588"/>
      <c r="AX88" s="579"/>
      <c r="AY88" s="579"/>
      <c r="AZ88" s="579"/>
      <c r="BA88" s="579"/>
      <c r="BB88" s="591"/>
      <c r="BC88" s="579"/>
      <c r="BD88" s="579"/>
      <c r="BE88" s="582"/>
      <c r="BF88" s="582"/>
      <c r="BG88" s="582"/>
      <c r="BH88" s="582"/>
      <c r="BI88" s="582"/>
      <c r="BJ88" s="579"/>
      <c r="BK88" s="579"/>
      <c r="BL88" s="576"/>
    </row>
    <row r="89" spans="1:64" hidden="1" x14ac:dyDescent="0.25">
      <c r="A89" s="716"/>
      <c r="B89" s="717"/>
      <c r="C89" s="718"/>
      <c r="D89" s="603"/>
      <c r="E89" s="606"/>
      <c r="F89" s="609"/>
      <c r="G89" s="579"/>
      <c r="H89" s="588"/>
      <c r="I89" s="612"/>
      <c r="J89" s="615"/>
      <c r="K89" s="618"/>
      <c r="L89" s="579"/>
      <c r="M89" s="579"/>
      <c r="N89" s="594"/>
      <c r="O89" s="597"/>
      <c r="P89" s="588"/>
      <c r="Q89" s="600"/>
      <c r="R89" s="588"/>
      <c r="S89" s="600"/>
      <c r="T89" s="588"/>
      <c r="U89" s="600"/>
      <c r="V89" s="621"/>
      <c r="W89" s="600"/>
      <c r="X89" s="600"/>
      <c r="Y89" s="585"/>
      <c r="Z89" s="365">
        <v>3</v>
      </c>
      <c r="AA89" s="371"/>
      <c r="AB89" s="378"/>
      <c r="AC89" s="371"/>
      <c r="AD89" s="161" t="str">
        <f t="shared" si="4"/>
        <v/>
      </c>
      <c r="AE89" s="378"/>
      <c r="AF89" s="166" t="str">
        <f t="shared" si="5"/>
        <v/>
      </c>
      <c r="AG89" s="378"/>
      <c r="AH89" s="374" t="str">
        <f t="shared" si="6"/>
        <v/>
      </c>
      <c r="AI89" s="172" t="str">
        <f t="shared" si="7"/>
        <v/>
      </c>
      <c r="AJ89" s="173" t="str">
        <f>IFERROR(IF(AND(AD88="Probabilidad",AD89="Probabilidad"),(AJ88-(+AJ88*AI89)),IF(AND(AD88="Impacto",AD89="Probabilidad"),(AJ87-(+AJ87*AI89)),IF(AD89="Impacto",AJ88,""))),"")</f>
        <v/>
      </c>
      <c r="AK89" s="173" t="str">
        <f>IFERROR(IF(AND(AD88="Impacto",AD89="Impacto"),(AK88-(+AK88*AI89)),IF(AND(AD88="Probabilidad",AD89="Impacto"),(AK87-(+AK87*AI89)),IF(AD89="Probabilidad",AK88,""))),"")</f>
        <v/>
      </c>
      <c r="AL89" s="149"/>
      <c r="AM89" s="149"/>
      <c r="AN89" s="149"/>
      <c r="AO89" s="624"/>
      <c r="AP89" s="624"/>
      <c r="AQ89" s="585"/>
      <c r="AR89" s="624"/>
      <c r="AS89" s="624"/>
      <c r="AT89" s="585"/>
      <c r="AU89" s="585"/>
      <c r="AV89" s="585"/>
      <c r="AW89" s="588"/>
      <c r="AX89" s="579"/>
      <c r="AY89" s="579"/>
      <c r="AZ89" s="579"/>
      <c r="BA89" s="579"/>
      <c r="BB89" s="591"/>
      <c r="BC89" s="579"/>
      <c r="BD89" s="579"/>
      <c r="BE89" s="582"/>
      <c r="BF89" s="582"/>
      <c r="BG89" s="582"/>
      <c r="BH89" s="582"/>
      <c r="BI89" s="582"/>
      <c r="BJ89" s="579"/>
      <c r="BK89" s="579"/>
      <c r="BL89" s="576"/>
    </row>
    <row r="90" spans="1:64" hidden="1" x14ac:dyDescent="0.25">
      <c r="A90" s="716"/>
      <c r="B90" s="717"/>
      <c r="C90" s="718"/>
      <c r="D90" s="603"/>
      <c r="E90" s="606"/>
      <c r="F90" s="609"/>
      <c r="G90" s="579"/>
      <c r="H90" s="588"/>
      <c r="I90" s="612"/>
      <c r="J90" s="615"/>
      <c r="K90" s="618"/>
      <c r="L90" s="579"/>
      <c r="M90" s="579"/>
      <c r="N90" s="594"/>
      <c r="O90" s="597"/>
      <c r="P90" s="588"/>
      <c r="Q90" s="600"/>
      <c r="R90" s="588"/>
      <c r="S90" s="600"/>
      <c r="T90" s="588"/>
      <c r="U90" s="600"/>
      <c r="V90" s="621"/>
      <c r="W90" s="600"/>
      <c r="X90" s="600"/>
      <c r="Y90" s="585"/>
      <c r="Z90" s="365">
        <v>4</v>
      </c>
      <c r="AA90" s="371"/>
      <c r="AB90" s="378"/>
      <c r="AC90" s="371"/>
      <c r="AD90" s="161" t="str">
        <f t="shared" si="4"/>
        <v/>
      </c>
      <c r="AE90" s="378"/>
      <c r="AF90" s="166" t="str">
        <f t="shared" si="5"/>
        <v/>
      </c>
      <c r="AG90" s="378"/>
      <c r="AH90" s="374" t="str">
        <f t="shared" si="6"/>
        <v/>
      </c>
      <c r="AI90" s="172" t="str">
        <f t="shared" si="7"/>
        <v/>
      </c>
      <c r="AJ90" s="173" t="str">
        <f>IFERROR(IF(AND(AD89="Probabilidad",AD90="Probabilidad"),(AJ89-(+AJ89*AI90)),IF(AND(AD89="Impacto",AD90="Probabilidad"),(AJ88-(+AJ88*AI90)),IF(AD90="Impacto",AJ89,""))),"")</f>
        <v/>
      </c>
      <c r="AK90" s="173" t="str">
        <f>IFERROR(IF(AND(AD89="Impacto",AD90="Impacto"),(AK89-(+AK89*AI90)),IF(AND(AD89="Probabilidad",AD90="Impacto"),(AK88-(+AK88*AI90)),IF(AD90="Probabilidad",AK89,""))),"")</f>
        <v/>
      </c>
      <c r="AL90" s="149"/>
      <c r="AM90" s="149"/>
      <c r="AN90" s="149"/>
      <c r="AO90" s="624"/>
      <c r="AP90" s="624"/>
      <c r="AQ90" s="585"/>
      <c r="AR90" s="624"/>
      <c r="AS90" s="624"/>
      <c r="AT90" s="585"/>
      <c r="AU90" s="585"/>
      <c r="AV90" s="585"/>
      <c r="AW90" s="588"/>
      <c r="AX90" s="579"/>
      <c r="AY90" s="579"/>
      <c r="AZ90" s="579"/>
      <c r="BA90" s="579"/>
      <c r="BB90" s="591"/>
      <c r="BC90" s="579"/>
      <c r="BD90" s="579"/>
      <c r="BE90" s="582"/>
      <c r="BF90" s="582"/>
      <c r="BG90" s="582"/>
      <c r="BH90" s="582"/>
      <c r="BI90" s="582"/>
      <c r="BJ90" s="579"/>
      <c r="BK90" s="579"/>
      <c r="BL90" s="576"/>
    </row>
    <row r="91" spans="1:64" hidden="1" x14ac:dyDescent="0.25">
      <c r="A91" s="716"/>
      <c r="B91" s="717"/>
      <c r="C91" s="718"/>
      <c r="D91" s="603"/>
      <c r="E91" s="606"/>
      <c r="F91" s="609"/>
      <c r="G91" s="579"/>
      <c r="H91" s="588"/>
      <c r="I91" s="612"/>
      <c r="J91" s="615"/>
      <c r="K91" s="618"/>
      <c r="L91" s="579"/>
      <c r="M91" s="579"/>
      <c r="N91" s="594"/>
      <c r="O91" s="597"/>
      <c r="P91" s="588"/>
      <c r="Q91" s="600"/>
      <c r="R91" s="588"/>
      <c r="S91" s="600"/>
      <c r="T91" s="588"/>
      <c r="U91" s="600"/>
      <c r="V91" s="621"/>
      <c r="W91" s="600"/>
      <c r="X91" s="600"/>
      <c r="Y91" s="585"/>
      <c r="Z91" s="365">
        <v>5</v>
      </c>
      <c r="AA91" s="371"/>
      <c r="AB91" s="378"/>
      <c r="AC91" s="371"/>
      <c r="AD91" s="161" t="str">
        <f t="shared" si="4"/>
        <v/>
      </c>
      <c r="AE91" s="378"/>
      <c r="AF91" s="166" t="str">
        <f t="shared" si="5"/>
        <v/>
      </c>
      <c r="AG91" s="378"/>
      <c r="AH91" s="374" t="str">
        <f t="shared" si="6"/>
        <v/>
      </c>
      <c r="AI91" s="172" t="str">
        <f t="shared" si="7"/>
        <v/>
      </c>
      <c r="AJ91" s="173" t="str">
        <f>IFERROR(IF(AND(AD90="Probabilidad",AD91="Probabilidad"),(AJ90-(+AJ90*AI91)),IF(AND(AD90="Impacto",AD91="Probabilidad"),(AJ89-(+AJ89*AI91)),IF(AD91="Impacto",AJ90,""))),"")</f>
        <v/>
      </c>
      <c r="AK91" s="173" t="str">
        <f>IFERROR(IF(AND(AD90="Impacto",AD91="Impacto"),(AK90-(+AK90*AI91)),IF(AND(AD90="Probabilidad",AD91="Impacto"),(AK89-(+AK89*AI91)),IF(AD91="Probabilidad",AK90,""))),"")</f>
        <v/>
      </c>
      <c r="AL91" s="149"/>
      <c r="AM91" s="149"/>
      <c r="AN91" s="149"/>
      <c r="AO91" s="624"/>
      <c r="AP91" s="624"/>
      <c r="AQ91" s="585"/>
      <c r="AR91" s="624"/>
      <c r="AS91" s="624"/>
      <c r="AT91" s="585"/>
      <c r="AU91" s="585"/>
      <c r="AV91" s="585"/>
      <c r="AW91" s="588"/>
      <c r="AX91" s="579"/>
      <c r="AY91" s="579"/>
      <c r="AZ91" s="579"/>
      <c r="BA91" s="579"/>
      <c r="BB91" s="591"/>
      <c r="BC91" s="579"/>
      <c r="BD91" s="579"/>
      <c r="BE91" s="582"/>
      <c r="BF91" s="582"/>
      <c r="BG91" s="582"/>
      <c r="BH91" s="582"/>
      <c r="BI91" s="582"/>
      <c r="BJ91" s="579"/>
      <c r="BK91" s="579"/>
      <c r="BL91" s="576"/>
    </row>
    <row r="92" spans="1:64" ht="15.75" hidden="1" thickBot="1" x14ac:dyDescent="0.3">
      <c r="A92" s="716"/>
      <c r="B92" s="717"/>
      <c r="C92" s="718"/>
      <c r="D92" s="604"/>
      <c r="E92" s="607"/>
      <c r="F92" s="610"/>
      <c r="G92" s="580"/>
      <c r="H92" s="589"/>
      <c r="I92" s="613"/>
      <c r="J92" s="616"/>
      <c r="K92" s="619"/>
      <c r="L92" s="580"/>
      <c r="M92" s="580"/>
      <c r="N92" s="595"/>
      <c r="O92" s="598"/>
      <c r="P92" s="589"/>
      <c r="Q92" s="601"/>
      <c r="R92" s="589"/>
      <c r="S92" s="601"/>
      <c r="T92" s="589"/>
      <c r="U92" s="601"/>
      <c r="V92" s="622"/>
      <c r="W92" s="601"/>
      <c r="X92" s="601"/>
      <c r="Y92" s="586"/>
      <c r="Z92" s="366">
        <v>6</v>
      </c>
      <c r="AA92" s="372"/>
      <c r="AB92" s="379"/>
      <c r="AC92" s="372"/>
      <c r="AD92" s="163" t="str">
        <f t="shared" si="4"/>
        <v/>
      </c>
      <c r="AE92" s="379"/>
      <c r="AF92" s="167" t="str">
        <f t="shared" si="5"/>
        <v/>
      </c>
      <c r="AG92" s="379"/>
      <c r="AH92" s="375" t="str">
        <f t="shared" si="6"/>
        <v/>
      </c>
      <c r="AI92" s="174" t="str">
        <f t="shared" si="7"/>
        <v/>
      </c>
      <c r="AJ92" s="175" t="str">
        <f>IFERROR(IF(AND(AD91="Probabilidad",AD92="Probabilidad"),(AJ91-(+AJ91*AI92)),IF(AND(AD91="Impacto",AD92="Probabilidad"),(AJ90-(+AJ90*AI92)),IF(AD92="Impacto",AJ91,""))),"")</f>
        <v/>
      </c>
      <c r="AK92" s="175" t="str">
        <f>IFERROR(IF(AND(AD91="Impacto",AD92="Impacto"),(AK91-(+AK91*AI92)),IF(AND(AD91="Probabilidad",AD92="Impacto"),(AK90-(+AK90*AI92)),IF(AD92="Probabilidad",AK91,""))),"")</f>
        <v/>
      </c>
      <c r="AL92" s="153"/>
      <c r="AM92" s="153"/>
      <c r="AN92" s="153"/>
      <c r="AO92" s="625"/>
      <c r="AP92" s="625"/>
      <c r="AQ92" s="586"/>
      <c r="AR92" s="625"/>
      <c r="AS92" s="625"/>
      <c r="AT92" s="586"/>
      <c r="AU92" s="586"/>
      <c r="AV92" s="586"/>
      <c r="AW92" s="589"/>
      <c r="AX92" s="580"/>
      <c r="AY92" s="580"/>
      <c r="AZ92" s="580"/>
      <c r="BA92" s="580"/>
      <c r="BB92" s="592"/>
      <c r="BC92" s="580"/>
      <c r="BD92" s="580"/>
      <c r="BE92" s="583"/>
      <c r="BF92" s="583"/>
      <c r="BG92" s="583"/>
      <c r="BH92" s="583"/>
      <c r="BI92" s="583"/>
      <c r="BJ92" s="580"/>
      <c r="BK92" s="580"/>
      <c r="BL92" s="577"/>
    </row>
    <row r="93" spans="1:64" hidden="1" x14ac:dyDescent="0.25">
      <c r="A93" s="716"/>
      <c r="B93" s="717"/>
      <c r="C93" s="718"/>
      <c r="D93" s="602"/>
      <c r="E93" s="605"/>
      <c r="F93" s="608"/>
      <c r="G93" s="578"/>
      <c r="H93" s="587"/>
      <c r="I93" s="611" t="str">
        <f>IF(D93="","",IF(D93="RG",'Identificación RG'!B259,IF(H93="","",(CONCATENATE(H93," ",$K$2," ",G93," ",$K$3," ",M93," ",$K$4," ",L93)))))</f>
        <v/>
      </c>
      <c r="J93" s="614"/>
      <c r="K93" s="617" t="str">
        <f>CONCATENATE(" *",'Identificación RG'!C254," *",'Identificación RG'!E254," *",'Identificación RG'!G254)</f>
        <v xml:space="preserve"> * * *</v>
      </c>
      <c r="L93" s="578"/>
      <c r="M93" s="578"/>
      <c r="N93" s="593"/>
      <c r="O93" s="596"/>
      <c r="P93" s="587"/>
      <c r="Q93" s="599" t="str">
        <f>IF(P93="Muy Alta",100%,IF(P93="Alta",80%,IF(P93="Media",60%,IF(P93="Baja",40%,IF(P93="Muy Baja",20%,"")))))</f>
        <v/>
      </c>
      <c r="R93" s="587"/>
      <c r="S93" s="599" t="str">
        <f>IF(R93="Catastrófico",100%,IF(R93="Mayor",80%,IF(R93="Moderado",60%,IF(R93="Menor",40%,IF(R93="Leve",20%,"")))))</f>
        <v/>
      </c>
      <c r="T93" s="587"/>
      <c r="U93" s="599" t="str">
        <f>IF(T93="Catastrófico",100%,IF(T93="Mayor",80%,IF(T93="Moderado",60%,IF(T93="Menor",40%,IF(T93="Leve",20%,"")))))</f>
        <v/>
      </c>
      <c r="V93" s="620" t="str">
        <f>IF(W93=100%,"Catastrófico",IF(W93=80%,"Mayor",IF(W93=60%,"Moderado",IF(W93=40%,"Menor",IF(W93=20%,"Leve","")))))</f>
        <v/>
      </c>
      <c r="W93" s="599" t="str">
        <f>IF(AND(S93="",U93=""),"",MAX(S93,U93))</f>
        <v/>
      </c>
      <c r="X93" s="599" t="str">
        <f>CONCATENATE(P93,V93)</f>
        <v/>
      </c>
      <c r="Y93" s="584"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64">
        <v>1</v>
      </c>
      <c r="AA93" s="370"/>
      <c r="AB93" s="377"/>
      <c r="AC93" s="370"/>
      <c r="AD93" s="160" t="str">
        <f t="shared" si="4"/>
        <v/>
      </c>
      <c r="AE93" s="377"/>
      <c r="AF93" s="373" t="str">
        <f t="shared" si="5"/>
        <v/>
      </c>
      <c r="AG93" s="377"/>
      <c r="AH93" s="373" t="str">
        <f t="shared" si="6"/>
        <v/>
      </c>
      <c r="AI93" s="376" t="str">
        <f t="shared" si="7"/>
        <v/>
      </c>
      <c r="AJ93" s="171" t="str">
        <f>IFERROR(IF(AD93="Probabilidad",(Q93-(+Q93*AI93)),IF(AD93="Impacto",Q93,"")),"")</f>
        <v/>
      </c>
      <c r="AK93" s="171" t="str">
        <f>IFERROR(IF(AD93="Impacto",(W93-(+W93*AI93)),IF(AD93="Probabilidad",W93,"")),"")</f>
        <v/>
      </c>
      <c r="AL93" s="144"/>
      <c r="AM93" s="144"/>
      <c r="AN93" s="144"/>
      <c r="AO93" s="623" t="str">
        <f>Q93</f>
        <v/>
      </c>
      <c r="AP93" s="623" t="str">
        <f>IF(AJ93="","",MIN(AJ93:AJ98))</f>
        <v/>
      </c>
      <c r="AQ93" s="584" t="str">
        <f>IFERROR(IF(AP93="","",IF(AP93&lt;=0.2,"Muy Baja",IF(AP93&lt;=0.4,"Baja",IF(AP93&lt;=0.6,"Media",IF(AP93&lt;=0.8,"Alta","Muy Alta"))))),"")</f>
        <v/>
      </c>
      <c r="AR93" s="623" t="str">
        <f>W93</f>
        <v/>
      </c>
      <c r="AS93" s="623" t="str">
        <f>IF(AK93="","",MIN(AK93:AK98))</f>
        <v/>
      </c>
      <c r="AT93" s="584" t="str">
        <f>IFERROR(IF(AS93="","",IF(AS93&lt;=0.2,"Leve",IF(AS93&lt;=0.4,"Menor",IF(AS93&lt;=0.6,"Moderado",IF(AS93&lt;=0.8,"Mayor","Catastrófico"))))),"")</f>
        <v/>
      </c>
      <c r="AU93" s="584" t="str">
        <f>Y93</f>
        <v/>
      </c>
      <c r="AV93" s="584"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87"/>
      <c r="AX93" s="578"/>
      <c r="AY93" s="578"/>
      <c r="AZ93" s="578"/>
      <c r="BA93" s="578"/>
      <c r="BB93" s="590"/>
      <c r="BC93" s="578"/>
      <c r="BD93" s="578"/>
      <c r="BE93" s="581"/>
      <c r="BF93" s="581"/>
      <c r="BG93" s="581"/>
      <c r="BH93" s="581"/>
      <c r="BI93" s="581"/>
      <c r="BJ93" s="578"/>
      <c r="BK93" s="578"/>
      <c r="BL93" s="575"/>
    </row>
    <row r="94" spans="1:64" hidden="1" x14ac:dyDescent="0.25">
      <c r="A94" s="716"/>
      <c r="B94" s="717"/>
      <c r="C94" s="718"/>
      <c r="D94" s="603"/>
      <c r="E94" s="606"/>
      <c r="F94" s="609"/>
      <c r="G94" s="579"/>
      <c r="H94" s="588"/>
      <c r="I94" s="612"/>
      <c r="J94" s="615"/>
      <c r="K94" s="618"/>
      <c r="L94" s="579"/>
      <c r="M94" s="579"/>
      <c r="N94" s="594"/>
      <c r="O94" s="597"/>
      <c r="P94" s="588"/>
      <c r="Q94" s="600"/>
      <c r="R94" s="588"/>
      <c r="S94" s="600"/>
      <c r="T94" s="588"/>
      <c r="U94" s="600"/>
      <c r="V94" s="621"/>
      <c r="W94" s="600"/>
      <c r="X94" s="600"/>
      <c r="Y94" s="585"/>
      <c r="Z94" s="365">
        <v>2</v>
      </c>
      <c r="AA94" s="371"/>
      <c r="AB94" s="378"/>
      <c r="AC94" s="371"/>
      <c r="AD94" s="161" t="str">
        <f t="shared" si="4"/>
        <v/>
      </c>
      <c r="AE94" s="378"/>
      <c r="AF94" s="166" t="str">
        <f t="shared" si="5"/>
        <v/>
      </c>
      <c r="AG94" s="378"/>
      <c r="AH94" s="374" t="str">
        <f t="shared" si="6"/>
        <v/>
      </c>
      <c r="AI94" s="172" t="str">
        <f t="shared" si="7"/>
        <v/>
      </c>
      <c r="AJ94" s="173" t="str">
        <f>IFERROR(IF(AND(AD93="Probabilidad",AD94="Probabilidad"),(AJ93-(+AJ93*AI94)),IF(AD94="Probabilidad",(Q93-(+Q93*AI94)),IF(AD94="Impacto",AJ93,""))),"")</f>
        <v/>
      </c>
      <c r="AK94" s="173" t="str">
        <f>IFERROR(IF(AND(AD93="Impacto",AD94="Impacto"),(AK93-(+AK93*AI94)),IF(AD94="Impacto",(W93-(W93*AI94)),IF(AD94="Probabilidad",AK93,""))),"")</f>
        <v/>
      </c>
      <c r="AL94" s="149"/>
      <c r="AM94" s="149"/>
      <c r="AN94" s="149"/>
      <c r="AO94" s="624"/>
      <c r="AP94" s="624"/>
      <c r="AQ94" s="585"/>
      <c r="AR94" s="624"/>
      <c r="AS94" s="624"/>
      <c r="AT94" s="585"/>
      <c r="AU94" s="585"/>
      <c r="AV94" s="585"/>
      <c r="AW94" s="588"/>
      <c r="AX94" s="579"/>
      <c r="AY94" s="579"/>
      <c r="AZ94" s="579"/>
      <c r="BA94" s="579"/>
      <c r="BB94" s="591"/>
      <c r="BC94" s="579"/>
      <c r="BD94" s="579"/>
      <c r="BE94" s="582"/>
      <c r="BF94" s="582"/>
      <c r="BG94" s="582"/>
      <c r="BH94" s="582"/>
      <c r="BI94" s="582"/>
      <c r="BJ94" s="579"/>
      <c r="BK94" s="579"/>
      <c r="BL94" s="576"/>
    </row>
    <row r="95" spans="1:64" hidden="1" x14ac:dyDescent="0.25">
      <c r="A95" s="716"/>
      <c r="B95" s="717"/>
      <c r="C95" s="718"/>
      <c r="D95" s="603"/>
      <c r="E95" s="606"/>
      <c r="F95" s="609"/>
      <c r="G95" s="579"/>
      <c r="H95" s="588"/>
      <c r="I95" s="612"/>
      <c r="J95" s="615"/>
      <c r="K95" s="618"/>
      <c r="L95" s="579"/>
      <c r="M95" s="579"/>
      <c r="N95" s="594"/>
      <c r="O95" s="597"/>
      <c r="P95" s="588"/>
      <c r="Q95" s="600"/>
      <c r="R95" s="588"/>
      <c r="S95" s="600"/>
      <c r="T95" s="588"/>
      <c r="U95" s="600"/>
      <c r="V95" s="621"/>
      <c r="W95" s="600"/>
      <c r="X95" s="600"/>
      <c r="Y95" s="585"/>
      <c r="Z95" s="365">
        <v>3</v>
      </c>
      <c r="AA95" s="371"/>
      <c r="AB95" s="378"/>
      <c r="AC95" s="371"/>
      <c r="AD95" s="161" t="str">
        <f t="shared" si="4"/>
        <v/>
      </c>
      <c r="AE95" s="378"/>
      <c r="AF95" s="166" t="str">
        <f t="shared" si="5"/>
        <v/>
      </c>
      <c r="AG95" s="378"/>
      <c r="AH95" s="374" t="str">
        <f t="shared" si="6"/>
        <v/>
      </c>
      <c r="AI95" s="172" t="str">
        <f t="shared" si="7"/>
        <v/>
      </c>
      <c r="AJ95" s="173" t="str">
        <f>IFERROR(IF(AND(AD94="Probabilidad",AD95="Probabilidad"),(AJ94-(+AJ94*AI95)),IF(AND(AD94="Impacto",AD95="Probabilidad"),(AJ93-(+AJ93*AI95)),IF(AD95="Impacto",AJ94,""))),"")</f>
        <v/>
      </c>
      <c r="AK95" s="173" t="str">
        <f>IFERROR(IF(AND(AD94="Impacto",AD95="Impacto"),(AK94-(+AK94*AI95)),IF(AND(AD94="Probabilidad",AD95="Impacto"),(AK93-(+AK93*AI95)),IF(AD95="Probabilidad",AK94,""))),"")</f>
        <v/>
      </c>
      <c r="AL95" s="149"/>
      <c r="AM95" s="149"/>
      <c r="AN95" s="149"/>
      <c r="AO95" s="624"/>
      <c r="AP95" s="624"/>
      <c r="AQ95" s="585"/>
      <c r="AR95" s="624"/>
      <c r="AS95" s="624"/>
      <c r="AT95" s="585"/>
      <c r="AU95" s="585"/>
      <c r="AV95" s="585"/>
      <c r="AW95" s="588"/>
      <c r="AX95" s="579"/>
      <c r="AY95" s="579"/>
      <c r="AZ95" s="579"/>
      <c r="BA95" s="579"/>
      <c r="BB95" s="591"/>
      <c r="BC95" s="579"/>
      <c r="BD95" s="579"/>
      <c r="BE95" s="582"/>
      <c r="BF95" s="582"/>
      <c r="BG95" s="582"/>
      <c r="BH95" s="582"/>
      <c r="BI95" s="582"/>
      <c r="BJ95" s="579"/>
      <c r="BK95" s="579"/>
      <c r="BL95" s="576"/>
    </row>
    <row r="96" spans="1:64" hidden="1" x14ac:dyDescent="0.25">
      <c r="A96" s="716"/>
      <c r="B96" s="717"/>
      <c r="C96" s="718"/>
      <c r="D96" s="603"/>
      <c r="E96" s="606"/>
      <c r="F96" s="609"/>
      <c r="G96" s="579"/>
      <c r="H96" s="588"/>
      <c r="I96" s="612"/>
      <c r="J96" s="615"/>
      <c r="K96" s="618"/>
      <c r="L96" s="579"/>
      <c r="M96" s="579"/>
      <c r="N96" s="594"/>
      <c r="O96" s="597"/>
      <c r="P96" s="588"/>
      <c r="Q96" s="600"/>
      <c r="R96" s="588"/>
      <c r="S96" s="600"/>
      <c r="T96" s="588"/>
      <c r="U96" s="600"/>
      <c r="V96" s="621"/>
      <c r="W96" s="600"/>
      <c r="X96" s="600"/>
      <c r="Y96" s="585"/>
      <c r="Z96" s="365">
        <v>4</v>
      </c>
      <c r="AA96" s="371"/>
      <c r="AB96" s="378"/>
      <c r="AC96" s="371"/>
      <c r="AD96" s="161" t="str">
        <f t="shared" si="4"/>
        <v/>
      </c>
      <c r="AE96" s="378"/>
      <c r="AF96" s="166" t="str">
        <f t="shared" si="5"/>
        <v/>
      </c>
      <c r="AG96" s="378"/>
      <c r="AH96" s="374" t="str">
        <f t="shared" si="6"/>
        <v/>
      </c>
      <c r="AI96" s="172" t="str">
        <f t="shared" si="7"/>
        <v/>
      </c>
      <c r="AJ96" s="173" t="str">
        <f>IFERROR(IF(AND(AD95="Probabilidad",AD96="Probabilidad"),(AJ95-(+AJ95*AI96)),IF(AND(AD95="Impacto",AD96="Probabilidad"),(AJ94-(+AJ94*AI96)),IF(AD96="Impacto",AJ95,""))),"")</f>
        <v/>
      </c>
      <c r="AK96" s="173" t="str">
        <f>IFERROR(IF(AND(AD95="Impacto",AD96="Impacto"),(AK95-(+AK95*AI96)),IF(AND(AD95="Probabilidad",AD96="Impacto"),(AK94-(+AK94*AI96)),IF(AD96="Probabilidad",AK95,""))),"")</f>
        <v/>
      </c>
      <c r="AL96" s="149"/>
      <c r="AM96" s="149"/>
      <c r="AN96" s="149"/>
      <c r="AO96" s="624"/>
      <c r="AP96" s="624"/>
      <c r="AQ96" s="585"/>
      <c r="AR96" s="624"/>
      <c r="AS96" s="624"/>
      <c r="AT96" s="585"/>
      <c r="AU96" s="585"/>
      <c r="AV96" s="585"/>
      <c r="AW96" s="588"/>
      <c r="AX96" s="579"/>
      <c r="AY96" s="579"/>
      <c r="AZ96" s="579"/>
      <c r="BA96" s="579"/>
      <c r="BB96" s="591"/>
      <c r="BC96" s="579"/>
      <c r="BD96" s="579"/>
      <c r="BE96" s="582"/>
      <c r="BF96" s="582"/>
      <c r="BG96" s="582"/>
      <c r="BH96" s="582"/>
      <c r="BI96" s="582"/>
      <c r="BJ96" s="579"/>
      <c r="BK96" s="579"/>
      <c r="BL96" s="576"/>
    </row>
    <row r="97" spans="1:64" hidden="1" x14ac:dyDescent="0.25">
      <c r="A97" s="716"/>
      <c r="B97" s="717"/>
      <c r="C97" s="718"/>
      <c r="D97" s="603"/>
      <c r="E97" s="606"/>
      <c r="F97" s="609"/>
      <c r="G97" s="579"/>
      <c r="H97" s="588"/>
      <c r="I97" s="612"/>
      <c r="J97" s="615"/>
      <c r="K97" s="618"/>
      <c r="L97" s="579"/>
      <c r="M97" s="579"/>
      <c r="N97" s="594"/>
      <c r="O97" s="597"/>
      <c r="P97" s="588"/>
      <c r="Q97" s="600"/>
      <c r="R97" s="588"/>
      <c r="S97" s="600"/>
      <c r="T97" s="588"/>
      <c r="U97" s="600"/>
      <c r="V97" s="621"/>
      <c r="W97" s="600"/>
      <c r="X97" s="600"/>
      <c r="Y97" s="585"/>
      <c r="Z97" s="365">
        <v>5</v>
      </c>
      <c r="AA97" s="371"/>
      <c r="AB97" s="378"/>
      <c r="AC97" s="371"/>
      <c r="AD97" s="161" t="str">
        <f t="shared" si="4"/>
        <v/>
      </c>
      <c r="AE97" s="378"/>
      <c r="AF97" s="166" t="str">
        <f t="shared" si="5"/>
        <v/>
      </c>
      <c r="AG97" s="378"/>
      <c r="AH97" s="374" t="str">
        <f t="shared" si="6"/>
        <v/>
      </c>
      <c r="AI97" s="172" t="str">
        <f t="shared" si="7"/>
        <v/>
      </c>
      <c r="AJ97" s="173" t="str">
        <f>IFERROR(IF(AND(AD96="Probabilidad",AD97="Probabilidad"),(AJ96-(+AJ96*AI97)),IF(AND(AD96="Impacto",AD97="Probabilidad"),(AJ95-(+AJ95*AI97)),IF(AD97="Impacto",AJ96,""))),"")</f>
        <v/>
      </c>
      <c r="AK97" s="173" t="str">
        <f>IFERROR(IF(AND(AD96="Impacto",AD97="Impacto"),(AK96-(+AK96*AI97)),IF(AND(AD96="Probabilidad",AD97="Impacto"),(AK95-(+AK95*AI97)),IF(AD97="Probabilidad",AK96,""))),"")</f>
        <v/>
      </c>
      <c r="AL97" s="149"/>
      <c r="AM97" s="149"/>
      <c r="AN97" s="149"/>
      <c r="AO97" s="624"/>
      <c r="AP97" s="624"/>
      <c r="AQ97" s="585"/>
      <c r="AR97" s="624"/>
      <c r="AS97" s="624"/>
      <c r="AT97" s="585"/>
      <c r="AU97" s="585"/>
      <c r="AV97" s="585"/>
      <c r="AW97" s="588"/>
      <c r="AX97" s="579"/>
      <c r="AY97" s="579"/>
      <c r="AZ97" s="579"/>
      <c r="BA97" s="579"/>
      <c r="BB97" s="591"/>
      <c r="BC97" s="579"/>
      <c r="BD97" s="579"/>
      <c r="BE97" s="582"/>
      <c r="BF97" s="582"/>
      <c r="BG97" s="582"/>
      <c r="BH97" s="582"/>
      <c r="BI97" s="582"/>
      <c r="BJ97" s="579"/>
      <c r="BK97" s="579"/>
      <c r="BL97" s="576"/>
    </row>
    <row r="98" spans="1:64" ht="15.75" hidden="1" thickBot="1" x14ac:dyDescent="0.3">
      <c r="A98" s="716"/>
      <c r="B98" s="717"/>
      <c r="C98" s="718"/>
      <c r="D98" s="604"/>
      <c r="E98" s="607"/>
      <c r="F98" s="610"/>
      <c r="G98" s="580"/>
      <c r="H98" s="589"/>
      <c r="I98" s="613"/>
      <c r="J98" s="616"/>
      <c r="K98" s="619"/>
      <c r="L98" s="580"/>
      <c r="M98" s="580"/>
      <c r="N98" s="595"/>
      <c r="O98" s="598"/>
      <c r="P98" s="589"/>
      <c r="Q98" s="601"/>
      <c r="R98" s="589"/>
      <c r="S98" s="601"/>
      <c r="T98" s="589"/>
      <c r="U98" s="601"/>
      <c r="V98" s="622"/>
      <c r="W98" s="601"/>
      <c r="X98" s="601"/>
      <c r="Y98" s="586"/>
      <c r="Z98" s="366">
        <v>6</v>
      </c>
      <c r="AA98" s="372"/>
      <c r="AB98" s="379"/>
      <c r="AC98" s="372"/>
      <c r="AD98" s="163" t="str">
        <f t="shared" si="4"/>
        <v/>
      </c>
      <c r="AE98" s="379"/>
      <c r="AF98" s="167" t="str">
        <f t="shared" si="5"/>
        <v/>
      </c>
      <c r="AG98" s="379"/>
      <c r="AH98" s="375" t="str">
        <f t="shared" si="6"/>
        <v/>
      </c>
      <c r="AI98" s="174" t="str">
        <f t="shared" si="7"/>
        <v/>
      </c>
      <c r="AJ98" s="175" t="str">
        <f>IFERROR(IF(AND(AD97="Probabilidad",AD98="Probabilidad"),(AJ97-(+AJ97*AI98)),IF(AND(AD97="Impacto",AD98="Probabilidad"),(AJ96-(+AJ96*AI98)),IF(AD98="Impacto",AJ97,""))),"")</f>
        <v/>
      </c>
      <c r="AK98" s="175" t="str">
        <f>IFERROR(IF(AND(AD97="Impacto",AD98="Impacto"),(AK97-(+AK97*AI98)),IF(AND(AD97="Probabilidad",AD98="Impacto"),(AK96-(+AK96*AI98)),IF(AD98="Probabilidad",AK97,""))),"")</f>
        <v/>
      </c>
      <c r="AL98" s="153"/>
      <c r="AM98" s="153"/>
      <c r="AN98" s="153"/>
      <c r="AO98" s="625"/>
      <c r="AP98" s="625"/>
      <c r="AQ98" s="586"/>
      <c r="AR98" s="625"/>
      <c r="AS98" s="625"/>
      <c r="AT98" s="586"/>
      <c r="AU98" s="586"/>
      <c r="AV98" s="586"/>
      <c r="AW98" s="589"/>
      <c r="AX98" s="580"/>
      <c r="AY98" s="580"/>
      <c r="AZ98" s="580"/>
      <c r="BA98" s="580"/>
      <c r="BB98" s="592"/>
      <c r="BC98" s="580"/>
      <c r="BD98" s="580"/>
      <c r="BE98" s="583"/>
      <c r="BF98" s="583"/>
      <c r="BG98" s="583"/>
      <c r="BH98" s="583"/>
      <c r="BI98" s="583"/>
      <c r="BJ98" s="580"/>
      <c r="BK98" s="580"/>
      <c r="BL98" s="577"/>
    </row>
    <row r="99" spans="1:64" hidden="1" x14ac:dyDescent="0.25">
      <c r="A99" s="716"/>
      <c r="B99" s="717"/>
      <c r="C99" s="718"/>
      <c r="D99" s="602"/>
      <c r="E99" s="605"/>
      <c r="F99" s="608"/>
      <c r="G99" s="578"/>
      <c r="H99" s="587"/>
      <c r="I99" s="611" t="str">
        <f>IF(D99="","",IF(D99="RG",'Identificación RG'!B276,IF(H99="","",(CONCATENATE(H99," ",$K$2," ",G99," ",$K$3," ",M99," ",$K$4," ",L99)))))</f>
        <v/>
      </c>
      <c r="J99" s="614"/>
      <c r="K99" s="617" t="str">
        <f>CONCATENATE(" *",'Identificación RG'!C271," *",'Identificación RG'!E271," *",'Identificación RG'!G271)</f>
        <v xml:space="preserve"> * * *</v>
      </c>
      <c r="L99" s="578"/>
      <c r="M99" s="578"/>
      <c r="N99" s="593"/>
      <c r="O99" s="596"/>
      <c r="P99" s="587"/>
      <c r="Q99" s="599" t="str">
        <f>IF(P99="Muy Alta",100%,IF(P99="Alta",80%,IF(P99="Media",60%,IF(P99="Baja",40%,IF(P99="Muy Baja",20%,"")))))</f>
        <v/>
      </c>
      <c r="R99" s="587"/>
      <c r="S99" s="599" t="str">
        <f>IF(R99="Catastrófico",100%,IF(R99="Mayor",80%,IF(R99="Moderado",60%,IF(R99="Menor",40%,IF(R99="Leve",20%,"")))))</f>
        <v/>
      </c>
      <c r="T99" s="587"/>
      <c r="U99" s="599" t="str">
        <f>IF(T99="Catastrófico",100%,IF(T99="Mayor",80%,IF(T99="Moderado",60%,IF(T99="Menor",40%,IF(T99="Leve",20%,"")))))</f>
        <v/>
      </c>
      <c r="V99" s="620" t="str">
        <f>IF(W99=100%,"Catastrófico",IF(W99=80%,"Mayor",IF(W99=60%,"Moderado",IF(W99=40%,"Menor",IF(W99=20%,"Leve","")))))</f>
        <v/>
      </c>
      <c r="W99" s="599" t="str">
        <f>IF(AND(S99="",U99=""),"",MAX(S99,U99))</f>
        <v/>
      </c>
      <c r="X99" s="599" t="str">
        <f>CONCATENATE(P99,V99)</f>
        <v/>
      </c>
      <c r="Y99" s="584"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64">
        <v>1</v>
      </c>
      <c r="AA99" s="370"/>
      <c r="AB99" s="377"/>
      <c r="AC99" s="370"/>
      <c r="AD99" s="160" t="str">
        <f t="shared" ref="AD99:AD128" si="8">IF(OR(AE99="Preventivo",AE99="Detectivo"),"Probabilidad",IF(AE99="Correctivo","Impacto",""))</f>
        <v/>
      </c>
      <c r="AE99" s="377"/>
      <c r="AF99" s="373" t="str">
        <f t="shared" ref="AF99:AF128" si="9">IF(AE99="","",IF(AE99="Preventivo",25%,IF(AE99="Detectivo",15%,IF(AE99="Correctivo",10%))))</f>
        <v/>
      </c>
      <c r="AG99" s="377"/>
      <c r="AH99" s="373" t="str">
        <f t="shared" ref="AH99:AH128" si="10">IF(AG99="Automático",25%,IF(AG99="Manual",15%,""))</f>
        <v/>
      </c>
      <c r="AI99" s="376" t="str">
        <f t="shared" ref="AI99:AI128" si="11">IF(OR(AF99="",AH99=""),"",AF99+AH99)</f>
        <v/>
      </c>
      <c r="AJ99" s="171" t="str">
        <f>IFERROR(IF(AD99="Probabilidad",(Q99-(+Q99*AI99)),IF(AD99="Impacto",Q99,"")),"")</f>
        <v/>
      </c>
      <c r="AK99" s="171" t="str">
        <f>IFERROR(IF(AD99="Impacto",(W99-(+W99*AI99)),IF(AD99="Probabilidad",W99,"")),"")</f>
        <v/>
      </c>
      <c r="AL99" s="144"/>
      <c r="AM99" s="144"/>
      <c r="AN99" s="144"/>
      <c r="AO99" s="623" t="str">
        <f>Q99</f>
        <v/>
      </c>
      <c r="AP99" s="623" t="str">
        <f>IF(AJ99="","",MIN(AJ99:AJ104))</f>
        <v/>
      </c>
      <c r="AQ99" s="584" t="str">
        <f>IFERROR(IF(AP99="","",IF(AP99&lt;=0.2,"Muy Baja",IF(AP99&lt;=0.4,"Baja",IF(AP99&lt;=0.6,"Media",IF(AP99&lt;=0.8,"Alta","Muy Alta"))))),"")</f>
        <v/>
      </c>
      <c r="AR99" s="623" t="str">
        <f>W99</f>
        <v/>
      </c>
      <c r="AS99" s="623" t="str">
        <f>IF(AK99="","",MIN(AK99:AK104))</f>
        <v/>
      </c>
      <c r="AT99" s="584" t="str">
        <f>IFERROR(IF(AS99="","",IF(AS99&lt;=0.2,"Leve",IF(AS99&lt;=0.4,"Menor",IF(AS99&lt;=0.6,"Moderado",IF(AS99&lt;=0.8,"Mayor","Catastrófico"))))),"")</f>
        <v/>
      </c>
      <c r="AU99" s="584" t="str">
        <f>Y99</f>
        <v/>
      </c>
      <c r="AV99" s="584"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87"/>
      <c r="AX99" s="578"/>
      <c r="AY99" s="578"/>
      <c r="AZ99" s="578"/>
      <c r="BA99" s="578"/>
      <c r="BB99" s="590"/>
      <c r="BC99" s="578"/>
      <c r="BD99" s="578"/>
      <c r="BE99" s="581"/>
      <c r="BF99" s="581"/>
      <c r="BG99" s="581"/>
      <c r="BH99" s="581"/>
      <c r="BI99" s="581"/>
      <c r="BJ99" s="578"/>
      <c r="BK99" s="578"/>
      <c r="BL99" s="575"/>
    </row>
    <row r="100" spans="1:64" hidden="1" x14ac:dyDescent="0.25">
      <c r="A100" s="716"/>
      <c r="B100" s="717"/>
      <c r="C100" s="718"/>
      <c r="D100" s="603"/>
      <c r="E100" s="606"/>
      <c r="F100" s="609"/>
      <c r="G100" s="579"/>
      <c r="H100" s="588"/>
      <c r="I100" s="612"/>
      <c r="J100" s="615"/>
      <c r="K100" s="618"/>
      <c r="L100" s="579"/>
      <c r="M100" s="579"/>
      <c r="N100" s="594"/>
      <c r="O100" s="597"/>
      <c r="P100" s="588"/>
      <c r="Q100" s="600"/>
      <c r="R100" s="588"/>
      <c r="S100" s="600"/>
      <c r="T100" s="588"/>
      <c r="U100" s="600"/>
      <c r="V100" s="621"/>
      <c r="W100" s="600"/>
      <c r="X100" s="600"/>
      <c r="Y100" s="585"/>
      <c r="Z100" s="365">
        <v>2</v>
      </c>
      <c r="AA100" s="371"/>
      <c r="AB100" s="378"/>
      <c r="AC100" s="371"/>
      <c r="AD100" s="161" t="str">
        <f t="shared" si="8"/>
        <v/>
      </c>
      <c r="AE100" s="378"/>
      <c r="AF100" s="166" t="str">
        <f t="shared" si="9"/>
        <v/>
      </c>
      <c r="AG100" s="378"/>
      <c r="AH100" s="374" t="str">
        <f t="shared" si="10"/>
        <v/>
      </c>
      <c r="AI100" s="172" t="str">
        <f t="shared" si="11"/>
        <v/>
      </c>
      <c r="AJ100" s="173" t="str">
        <f>IFERROR(IF(AND(AD99="Probabilidad",AD100="Probabilidad"),(AJ99-(+AJ99*AI100)),IF(AD100="Probabilidad",(Q99-(+Q99*AI100)),IF(AD100="Impacto",AJ99,""))),"")</f>
        <v/>
      </c>
      <c r="AK100" s="173" t="str">
        <f>IFERROR(IF(AND(AD99="Impacto",AD100="Impacto"),(AK99-(+AK99*AI100)),IF(AD100="Impacto",(W99-(W99*AI100)),IF(AD100="Probabilidad",AK99,""))),"")</f>
        <v/>
      </c>
      <c r="AL100" s="149"/>
      <c r="AM100" s="149"/>
      <c r="AN100" s="149"/>
      <c r="AO100" s="624"/>
      <c r="AP100" s="624"/>
      <c r="AQ100" s="585"/>
      <c r="AR100" s="624"/>
      <c r="AS100" s="624"/>
      <c r="AT100" s="585"/>
      <c r="AU100" s="585"/>
      <c r="AV100" s="585"/>
      <c r="AW100" s="588"/>
      <c r="AX100" s="579"/>
      <c r="AY100" s="579"/>
      <c r="AZ100" s="579"/>
      <c r="BA100" s="579"/>
      <c r="BB100" s="591"/>
      <c r="BC100" s="579"/>
      <c r="BD100" s="579"/>
      <c r="BE100" s="582"/>
      <c r="BF100" s="582"/>
      <c r="BG100" s="582"/>
      <c r="BH100" s="582"/>
      <c r="BI100" s="582"/>
      <c r="BJ100" s="579"/>
      <c r="BK100" s="579"/>
      <c r="BL100" s="576"/>
    </row>
    <row r="101" spans="1:64" hidden="1" x14ac:dyDescent="0.25">
      <c r="A101" s="716"/>
      <c r="B101" s="717"/>
      <c r="C101" s="718"/>
      <c r="D101" s="603"/>
      <c r="E101" s="606"/>
      <c r="F101" s="609"/>
      <c r="G101" s="579"/>
      <c r="H101" s="588"/>
      <c r="I101" s="612"/>
      <c r="J101" s="615"/>
      <c r="K101" s="618"/>
      <c r="L101" s="579"/>
      <c r="M101" s="579"/>
      <c r="N101" s="594"/>
      <c r="O101" s="597"/>
      <c r="P101" s="588"/>
      <c r="Q101" s="600"/>
      <c r="R101" s="588"/>
      <c r="S101" s="600"/>
      <c r="T101" s="588"/>
      <c r="U101" s="600"/>
      <c r="V101" s="621"/>
      <c r="W101" s="600"/>
      <c r="X101" s="600"/>
      <c r="Y101" s="585"/>
      <c r="Z101" s="365">
        <v>3</v>
      </c>
      <c r="AA101" s="371"/>
      <c r="AB101" s="378"/>
      <c r="AC101" s="371"/>
      <c r="AD101" s="161" t="str">
        <f t="shared" si="8"/>
        <v/>
      </c>
      <c r="AE101" s="378"/>
      <c r="AF101" s="166" t="str">
        <f t="shared" si="9"/>
        <v/>
      </c>
      <c r="AG101" s="378"/>
      <c r="AH101" s="374" t="str">
        <f t="shared" si="10"/>
        <v/>
      </c>
      <c r="AI101" s="172" t="str">
        <f t="shared" si="11"/>
        <v/>
      </c>
      <c r="AJ101" s="173" t="str">
        <f>IFERROR(IF(AND(AD100="Probabilidad",AD101="Probabilidad"),(AJ100-(+AJ100*AI101)),IF(AND(AD100="Impacto",AD101="Probabilidad"),(AJ99-(+AJ99*AI101)),IF(AD101="Impacto",AJ100,""))),"")</f>
        <v/>
      </c>
      <c r="AK101" s="173" t="str">
        <f>IFERROR(IF(AND(AD100="Impacto",AD101="Impacto"),(AK100-(+AK100*AI101)),IF(AND(AD100="Probabilidad",AD101="Impacto"),(AK99-(+AK99*AI101)),IF(AD101="Probabilidad",AK100,""))),"")</f>
        <v/>
      </c>
      <c r="AL101" s="149"/>
      <c r="AM101" s="149"/>
      <c r="AN101" s="149"/>
      <c r="AO101" s="624"/>
      <c r="AP101" s="624"/>
      <c r="AQ101" s="585"/>
      <c r="AR101" s="624"/>
      <c r="AS101" s="624"/>
      <c r="AT101" s="585"/>
      <c r="AU101" s="585"/>
      <c r="AV101" s="585"/>
      <c r="AW101" s="588"/>
      <c r="AX101" s="579"/>
      <c r="AY101" s="579"/>
      <c r="AZ101" s="579"/>
      <c r="BA101" s="579"/>
      <c r="BB101" s="591"/>
      <c r="BC101" s="579"/>
      <c r="BD101" s="579"/>
      <c r="BE101" s="582"/>
      <c r="BF101" s="582"/>
      <c r="BG101" s="582"/>
      <c r="BH101" s="582"/>
      <c r="BI101" s="582"/>
      <c r="BJ101" s="579"/>
      <c r="BK101" s="579"/>
      <c r="BL101" s="576"/>
    </row>
    <row r="102" spans="1:64" hidden="1" x14ac:dyDescent="0.25">
      <c r="A102" s="716"/>
      <c r="B102" s="717"/>
      <c r="C102" s="718"/>
      <c r="D102" s="603"/>
      <c r="E102" s="606"/>
      <c r="F102" s="609"/>
      <c r="G102" s="579"/>
      <c r="H102" s="588"/>
      <c r="I102" s="612"/>
      <c r="J102" s="615"/>
      <c r="K102" s="618"/>
      <c r="L102" s="579"/>
      <c r="M102" s="579"/>
      <c r="N102" s="594"/>
      <c r="O102" s="597"/>
      <c r="P102" s="588"/>
      <c r="Q102" s="600"/>
      <c r="R102" s="588"/>
      <c r="S102" s="600"/>
      <c r="T102" s="588"/>
      <c r="U102" s="600"/>
      <c r="V102" s="621"/>
      <c r="W102" s="600"/>
      <c r="X102" s="600"/>
      <c r="Y102" s="585"/>
      <c r="Z102" s="365">
        <v>4</v>
      </c>
      <c r="AA102" s="371"/>
      <c r="AB102" s="378"/>
      <c r="AC102" s="371"/>
      <c r="AD102" s="161" t="str">
        <f t="shared" si="8"/>
        <v/>
      </c>
      <c r="AE102" s="378"/>
      <c r="AF102" s="166" t="str">
        <f t="shared" si="9"/>
        <v/>
      </c>
      <c r="AG102" s="378"/>
      <c r="AH102" s="374" t="str">
        <f t="shared" si="10"/>
        <v/>
      </c>
      <c r="AI102" s="172" t="str">
        <f t="shared" si="11"/>
        <v/>
      </c>
      <c r="AJ102" s="173" t="str">
        <f>IFERROR(IF(AND(AD101="Probabilidad",AD102="Probabilidad"),(AJ101-(+AJ101*AI102)),IF(AND(AD101="Impacto",AD102="Probabilidad"),(AJ100-(+AJ100*AI102)),IF(AD102="Impacto",AJ101,""))),"")</f>
        <v/>
      </c>
      <c r="AK102" s="173" t="str">
        <f>IFERROR(IF(AND(AD101="Impacto",AD102="Impacto"),(AK101-(+AK101*AI102)),IF(AND(AD101="Probabilidad",AD102="Impacto"),(AK100-(+AK100*AI102)),IF(AD102="Probabilidad",AK101,""))),"")</f>
        <v/>
      </c>
      <c r="AL102" s="149"/>
      <c r="AM102" s="149"/>
      <c r="AN102" s="149"/>
      <c r="AO102" s="624"/>
      <c r="AP102" s="624"/>
      <c r="AQ102" s="585"/>
      <c r="AR102" s="624"/>
      <c r="AS102" s="624"/>
      <c r="AT102" s="585"/>
      <c r="AU102" s="585"/>
      <c r="AV102" s="585"/>
      <c r="AW102" s="588"/>
      <c r="AX102" s="579"/>
      <c r="AY102" s="579"/>
      <c r="AZ102" s="579"/>
      <c r="BA102" s="579"/>
      <c r="BB102" s="591"/>
      <c r="BC102" s="579"/>
      <c r="BD102" s="579"/>
      <c r="BE102" s="582"/>
      <c r="BF102" s="582"/>
      <c r="BG102" s="582"/>
      <c r="BH102" s="582"/>
      <c r="BI102" s="582"/>
      <c r="BJ102" s="579"/>
      <c r="BK102" s="579"/>
      <c r="BL102" s="576"/>
    </row>
    <row r="103" spans="1:64" hidden="1" x14ac:dyDescent="0.25">
      <c r="A103" s="716"/>
      <c r="B103" s="717"/>
      <c r="C103" s="718"/>
      <c r="D103" s="603"/>
      <c r="E103" s="606"/>
      <c r="F103" s="609"/>
      <c r="G103" s="579"/>
      <c r="H103" s="588"/>
      <c r="I103" s="612"/>
      <c r="J103" s="615"/>
      <c r="K103" s="618"/>
      <c r="L103" s="579"/>
      <c r="M103" s="579"/>
      <c r="N103" s="594"/>
      <c r="O103" s="597"/>
      <c r="P103" s="588"/>
      <c r="Q103" s="600"/>
      <c r="R103" s="588"/>
      <c r="S103" s="600"/>
      <c r="T103" s="588"/>
      <c r="U103" s="600"/>
      <c r="V103" s="621"/>
      <c r="W103" s="600"/>
      <c r="X103" s="600"/>
      <c r="Y103" s="585"/>
      <c r="Z103" s="365">
        <v>5</v>
      </c>
      <c r="AA103" s="371"/>
      <c r="AB103" s="378"/>
      <c r="AC103" s="371"/>
      <c r="AD103" s="161" t="str">
        <f t="shared" si="8"/>
        <v/>
      </c>
      <c r="AE103" s="378"/>
      <c r="AF103" s="166" t="str">
        <f t="shared" si="9"/>
        <v/>
      </c>
      <c r="AG103" s="378"/>
      <c r="AH103" s="374" t="str">
        <f t="shared" si="10"/>
        <v/>
      </c>
      <c r="AI103" s="172" t="str">
        <f t="shared" si="11"/>
        <v/>
      </c>
      <c r="AJ103" s="173" t="str">
        <f>IFERROR(IF(AND(AD102="Probabilidad",AD103="Probabilidad"),(AJ102-(+AJ102*AI103)),IF(AND(AD102="Impacto",AD103="Probabilidad"),(AJ101-(+AJ101*AI103)),IF(AD103="Impacto",AJ102,""))),"")</f>
        <v/>
      </c>
      <c r="AK103" s="173" t="str">
        <f>IFERROR(IF(AND(AD102="Impacto",AD103="Impacto"),(AK102-(+AK102*AI103)),IF(AND(AD102="Probabilidad",AD103="Impacto"),(AK101-(+AK101*AI103)),IF(AD103="Probabilidad",AK102,""))),"")</f>
        <v/>
      </c>
      <c r="AL103" s="149"/>
      <c r="AM103" s="149"/>
      <c r="AN103" s="149"/>
      <c r="AO103" s="624"/>
      <c r="AP103" s="624"/>
      <c r="AQ103" s="585"/>
      <c r="AR103" s="624"/>
      <c r="AS103" s="624"/>
      <c r="AT103" s="585"/>
      <c r="AU103" s="585"/>
      <c r="AV103" s="585"/>
      <c r="AW103" s="588"/>
      <c r="AX103" s="579"/>
      <c r="AY103" s="579"/>
      <c r="AZ103" s="579"/>
      <c r="BA103" s="579"/>
      <c r="BB103" s="591"/>
      <c r="BC103" s="579"/>
      <c r="BD103" s="579"/>
      <c r="BE103" s="582"/>
      <c r="BF103" s="582"/>
      <c r="BG103" s="582"/>
      <c r="BH103" s="582"/>
      <c r="BI103" s="582"/>
      <c r="BJ103" s="579"/>
      <c r="BK103" s="579"/>
      <c r="BL103" s="576"/>
    </row>
    <row r="104" spans="1:64" ht="15.75" hidden="1" thickBot="1" x14ac:dyDescent="0.3">
      <c r="A104" s="716"/>
      <c r="B104" s="717"/>
      <c r="C104" s="718"/>
      <c r="D104" s="604"/>
      <c r="E104" s="607"/>
      <c r="F104" s="610"/>
      <c r="G104" s="580"/>
      <c r="H104" s="589"/>
      <c r="I104" s="613"/>
      <c r="J104" s="616"/>
      <c r="K104" s="619"/>
      <c r="L104" s="580"/>
      <c r="M104" s="580"/>
      <c r="N104" s="595"/>
      <c r="O104" s="598"/>
      <c r="P104" s="589"/>
      <c r="Q104" s="601"/>
      <c r="R104" s="589"/>
      <c r="S104" s="601"/>
      <c r="T104" s="589"/>
      <c r="U104" s="601"/>
      <c r="V104" s="622"/>
      <c r="W104" s="601"/>
      <c r="X104" s="601"/>
      <c r="Y104" s="586"/>
      <c r="Z104" s="366">
        <v>6</v>
      </c>
      <c r="AA104" s="372"/>
      <c r="AB104" s="379"/>
      <c r="AC104" s="372"/>
      <c r="AD104" s="163" t="str">
        <f t="shared" si="8"/>
        <v/>
      </c>
      <c r="AE104" s="379"/>
      <c r="AF104" s="167" t="str">
        <f t="shared" si="9"/>
        <v/>
      </c>
      <c r="AG104" s="379"/>
      <c r="AH104" s="375" t="str">
        <f t="shared" si="10"/>
        <v/>
      </c>
      <c r="AI104" s="174" t="str">
        <f t="shared" si="11"/>
        <v/>
      </c>
      <c r="AJ104" s="175" t="str">
        <f>IFERROR(IF(AND(AD103="Probabilidad",AD104="Probabilidad"),(AJ103-(+AJ103*AI104)),IF(AND(AD103="Impacto",AD104="Probabilidad"),(AJ102-(+AJ102*AI104)),IF(AD104="Impacto",AJ103,""))),"")</f>
        <v/>
      </c>
      <c r="AK104" s="175" t="str">
        <f>IFERROR(IF(AND(AD103="Impacto",AD104="Impacto"),(AK103-(+AK103*AI104)),IF(AND(AD103="Probabilidad",AD104="Impacto"),(AK102-(+AK102*AI104)),IF(AD104="Probabilidad",AK103,""))),"")</f>
        <v/>
      </c>
      <c r="AL104" s="153"/>
      <c r="AM104" s="153"/>
      <c r="AN104" s="153"/>
      <c r="AO104" s="625"/>
      <c r="AP104" s="625"/>
      <c r="AQ104" s="586"/>
      <c r="AR104" s="625"/>
      <c r="AS104" s="625"/>
      <c r="AT104" s="586"/>
      <c r="AU104" s="586"/>
      <c r="AV104" s="586"/>
      <c r="AW104" s="589"/>
      <c r="AX104" s="580"/>
      <c r="AY104" s="580"/>
      <c r="AZ104" s="580"/>
      <c r="BA104" s="580"/>
      <c r="BB104" s="592"/>
      <c r="BC104" s="580"/>
      <c r="BD104" s="580"/>
      <c r="BE104" s="583"/>
      <c r="BF104" s="583"/>
      <c r="BG104" s="583"/>
      <c r="BH104" s="583"/>
      <c r="BI104" s="583"/>
      <c r="BJ104" s="580"/>
      <c r="BK104" s="580"/>
      <c r="BL104" s="577"/>
    </row>
    <row r="105" spans="1:64" hidden="1" x14ac:dyDescent="0.25">
      <c r="A105" s="716"/>
      <c r="B105" s="717"/>
      <c r="C105" s="718"/>
      <c r="D105" s="602"/>
      <c r="E105" s="605"/>
      <c r="F105" s="608"/>
      <c r="G105" s="578"/>
      <c r="H105" s="587"/>
      <c r="I105" s="611" t="str">
        <f>IF(D105="","",IF(D105="RG",'Identificación RG'!B293,IF(H105="","",(CONCATENATE(H105," ",$K$2," ",G105," ",$K$3," ",M105," ",$K$4," ",L105)))))</f>
        <v/>
      </c>
      <c r="J105" s="614"/>
      <c r="K105" s="617" t="str">
        <f>CONCATENATE(" *",'Identificación RG'!C288," *",'Identificación RG'!E288," *",'Identificación RG'!G288)</f>
        <v xml:space="preserve"> * * *</v>
      </c>
      <c r="L105" s="578"/>
      <c r="M105" s="578"/>
      <c r="N105" s="593"/>
      <c r="O105" s="596"/>
      <c r="P105" s="587"/>
      <c r="Q105" s="599" t="str">
        <f>IF(P105="Muy Alta",100%,IF(P105="Alta",80%,IF(P105="Media",60%,IF(P105="Baja",40%,IF(P105="Muy Baja",20%,"")))))</f>
        <v/>
      </c>
      <c r="R105" s="587"/>
      <c r="S105" s="599" t="str">
        <f>IF(R105="Catastrófico",100%,IF(R105="Mayor",80%,IF(R105="Moderado",60%,IF(R105="Menor",40%,IF(R105="Leve",20%,"")))))</f>
        <v/>
      </c>
      <c r="T105" s="587"/>
      <c r="U105" s="599" t="str">
        <f>IF(T105="Catastrófico",100%,IF(T105="Mayor",80%,IF(T105="Moderado",60%,IF(T105="Menor",40%,IF(T105="Leve",20%,"")))))</f>
        <v/>
      </c>
      <c r="V105" s="620" t="str">
        <f>IF(W105=100%,"Catastrófico",IF(W105=80%,"Mayor",IF(W105=60%,"Moderado",IF(W105=40%,"Menor",IF(W105=20%,"Leve","")))))</f>
        <v/>
      </c>
      <c r="W105" s="599" t="str">
        <f>IF(AND(S105="",U105=""),"",MAX(S105,U105))</f>
        <v/>
      </c>
      <c r="X105" s="599" t="str">
        <f>CONCATENATE(P105,V105)</f>
        <v/>
      </c>
      <c r="Y105" s="584"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64">
        <v>1</v>
      </c>
      <c r="AA105" s="370"/>
      <c r="AB105" s="377"/>
      <c r="AC105" s="370"/>
      <c r="AD105" s="160" t="str">
        <f t="shared" si="8"/>
        <v/>
      </c>
      <c r="AE105" s="377"/>
      <c r="AF105" s="373" t="str">
        <f t="shared" si="9"/>
        <v/>
      </c>
      <c r="AG105" s="377"/>
      <c r="AH105" s="373" t="str">
        <f t="shared" si="10"/>
        <v/>
      </c>
      <c r="AI105" s="376" t="str">
        <f t="shared" si="11"/>
        <v/>
      </c>
      <c r="AJ105" s="171" t="str">
        <f>IFERROR(IF(AD105="Probabilidad",(Q105-(+Q105*AI105)),IF(AD105="Impacto",Q105,"")),"")</f>
        <v/>
      </c>
      <c r="AK105" s="171" t="str">
        <f>IFERROR(IF(AD105="Impacto",(W105-(+W105*AI105)),IF(AD105="Probabilidad",W105,"")),"")</f>
        <v/>
      </c>
      <c r="AL105" s="144"/>
      <c r="AM105" s="144"/>
      <c r="AN105" s="144"/>
      <c r="AO105" s="623" t="str">
        <f>Q105</f>
        <v/>
      </c>
      <c r="AP105" s="623" t="str">
        <f>IF(AJ105="","",MIN(AJ105:AJ110))</f>
        <v/>
      </c>
      <c r="AQ105" s="584" t="str">
        <f>IFERROR(IF(AP105="","",IF(AP105&lt;=0.2,"Muy Baja",IF(AP105&lt;=0.4,"Baja",IF(AP105&lt;=0.6,"Media",IF(AP105&lt;=0.8,"Alta","Muy Alta"))))),"")</f>
        <v/>
      </c>
      <c r="AR105" s="623" t="str">
        <f>W105</f>
        <v/>
      </c>
      <c r="AS105" s="623" t="str">
        <f>IF(AK105="","",MIN(AK105:AK110))</f>
        <v/>
      </c>
      <c r="AT105" s="584" t="str">
        <f>IFERROR(IF(AS105="","",IF(AS105&lt;=0.2,"Leve",IF(AS105&lt;=0.4,"Menor",IF(AS105&lt;=0.6,"Moderado",IF(AS105&lt;=0.8,"Mayor","Catastrófico"))))),"")</f>
        <v/>
      </c>
      <c r="AU105" s="584" t="str">
        <f>Y105</f>
        <v/>
      </c>
      <c r="AV105" s="584"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87"/>
      <c r="AX105" s="578"/>
      <c r="AY105" s="578"/>
      <c r="AZ105" s="578"/>
      <c r="BA105" s="578"/>
      <c r="BB105" s="590"/>
      <c r="BC105" s="578"/>
      <c r="BD105" s="578"/>
      <c r="BE105" s="581"/>
      <c r="BF105" s="581"/>
      <c r="BG105" s="581"/>
      <c r="BH105" s="581"/>
      <c r="BI105" s="581"/>
      <c r="BJ105" s="578"/>
      <c r="BK105" s="578"/>
      <c r="BL105" s="575"/>
    </row>
    <row r="106" spans="1:64" hidden="1" x14ac:dyDescent="0.25">
      <c r="A106" s="716"/>
      <c r="B106" s="717"/>
      <c r="C106" s="718"/>
      <c r="D106" s="603"/>
      <c r="E106" s="606"/>
      <c r="F106" s="609"/>
      <c r="G106" s="579"/>
      <c r="H106" s="588"/>
      <c r="I106" s="612"/>
      <c r="J106" s="615"/>
      <c r="K106" s="618"/>
      <c r="L106" s="579"/>
      <c r="M106" s="579"/>
      <c r="N106" s="594"/>
      <c r="O106" s="597"/>
      <c r="P106" s="588"/>
      <c r="Q106" s="600"/>
      <c r="R106" s="588"/>
      <c r="S106" s="600"/>
      <c r="T106" s="588"/>
      <c r="U106" s="600"/>
      <c r="V106" s="621"/>
      <c r="W106" s="600"/>
      <c r="X106" s="600"/>
      <c r="Y106" s="585"/>
      <c r="Z106" s="365">
        <v>2</v>
      </c>
      <c r="AA106" s="371"/>
      <c r="AB106" s="378"/>
      <c r="AC106" s="371"/>
      <c r="AD106" s="161" t="str">
        <f t="shared" si="8"/>
        <v/>
      </c>
      <c r="AE106" s="378"/>
      <c r="AF106" s="166" t="str">
        <f t="shared" si="9"/>
        <v/>
      </c>
      <c r="AG106" s="378"/>
      <c r="AH106" s="374" t="str">
        <f t="shared" si="10"/>
        <v/>
      </c>
      <c r="AI106" s="172" t="str">
        <f t="shared" si="11"/>
        <v/>
      </c>
      <c r="AJ106" s="173" t="str">
        <f>IFERROR(IF(AND(AD105="Probabilidad",AD106="Probabilidad"),(AJ105-(+AJ105*AI106)),IF(AD106="Probabilidad",(Q105-(+Q105*AI106)),IF(AD106="Impacto",AJ105,""))),"")</f>
        <v/>
      </c>
      <c r="AK106" s="173" t="str">
        <f>IFERROR(IF(AND(AD105="Impacto",AD106="Impacto"),(AK105-(+AK105*AI106)),IF(AD106="Impacto",(W105-(W105*AI106)),IF(AD106="Probabilidad",AK105,""))),"")</f>
        <v/>
      </c>
      <c r="AL106" s="149"/>
      <c r="AM106" s="149"/>
      <c r="AN106" s="149"/>
      <c r="AO106" s="624"/>
      <c r="AP106" s="624"/>
      <c r="AQ106" s="585"/>
      <c r="AR106" s="624"/>
      <c r="AS106" s="624"/>
      <c r="AT106" s="585"/>
      <c r="AU106" s="585"/>
      <c r="AV106" s="585"/>
      <c r="AW106" s="588"/>
      <c r="AX106" s="579"/>
      <c r="AY106" s="579"/>
      <c r="AZ106" s="579"/>
      <c r="BA106" s="579"/>
      <c r="BB106" s="591"/>
      <c r="BC106" s="579"/>
      <c r="BD106" s="579"/>
      <c r="BE106" s="582"/>
      <c r="BF106" s="582"/>
      <c r="BG106" s="582"/>
      <c r="BH106" s="582"/>
      <c r="BI106" s="582"/>
      <c r="BJ106" s="579"/>
      <c r="BK106" s="579"/>
      <c r="BL106" s="576"/>
    </row>
    <row r="107" spans="1:64" hidden="1" x14ac:dyDescent="0.25">
      <c r="A107" s="716"/>
      <c r="B107" s="717"/>
      <c r="C107" s="718"/>
      <c r="D107" s="603"/>
      <c r="E107" s="606"/>
      <c r="F107" s="609"/>
      <c r="G107" s="579"/>
      <c r="H107" s="588"/>
      <c r="I107" s="612"/>
      <c r="J107" s="615"/>
      <c r="K107" s="618"/>
      <c r="L107" s="579"/>
      <c r="M107" s="579"/>
      <c r="N107" s="594"/>
      <c r="O107" s="597"/>
      <c r="P107" s="588"/>
      <c r="Q107" s="600"/>
      <c r="R107" s="588"/>
      <c r="S107" s="600"/>
      <c r="T107" s="588"/>
      <c r="U107" s="600"/>
      <c r="V107" s="621"/>
      <c r="W107" s="600"/>
      <c r="X107" s="600"/>
      <c r="Y107" s="585"/>
      <c r="Z107" s="365">
        <v>3</v>
      </c>
      <c r="AA107" s="371"/>
      <c r="AB107" s="378"/>
      <c r="AC107" s="371"/>
      <c r="AD107" s="161" t="str">
        <f t="shared" si="8"/>
        <v/>
      </c>
      <c r="AE107" s="378"/>
      <c r="AF107" s="166" t="str">
        <f t="shared" si="9"/>
        <v/>
      </c>
      <c r="AG107" s="378"/>
      <c r="AH107" s="374" t="str">
        <f t="shared" si="10"/>
        <v/>
      </c>
      <c r="AI107" s="172" t="str">
        <f t="shared" si="11"/>
        <v/>
      </c>
      <c r="AJ107" s="173" t="str">
        <f>IFERROR(IF(AND(AD106="Probabilidad",AD107="Probabilidad"),(AJ106-(+AJ106*AI107)),IF(AND(AD106="Impacto",AD107="Probabilidad"),(AJ105-(+AJ105*AI107)),IF(AD107="Impacto",AJ106,""))),"")</f>
        <v/>
      </c>
      <c r="AK107" s="173" t="str">
        <f>IFERROR(IF(AND(AD106="Impacto",AD107="Impacto"),(AK106-(+AK106*AI107)),IF(AND(AD106="Probabilidad",AD107="Impacto"),(AK105-(+AK105*AI107)),IF(AD107="Probabilidad",AK106,""))),"")</f>
        <v/>
      </c>
      <c r="AL107" s="149"/>
      <c r="AM107" s="149"/>
      <c r="AN107" s="149"/>
      <c r="AO107" s="624"/>
      <c r="AP107" s="624"/>
      <c r="AQ107" s="585"/>
      <c r="AR107" s="624"/>
      <c r="AS107" s="624"/>
      <c r="AT107" s="585"/>
      <c r="AU107" s="585"/>
      <c r="AV107" s="585"/>
      <c r="AW107" s="588"/>
      <c r="AX107" s="579"/>
      <c r="AY107" s="579"/>
      <c r="AZ107" s="579"/>
      <c r="BA107" s="579"/>
      <c r="BB107" s="591"/>
      <c r="BC107" s="579"/>
      <c r="BD107" s="579"/>
      <c r="BE107" s="582"/>
      <c r="BF107" s="582"/>
      <c r="BG107" s="582"/>
      <c r="BH107" s="582"/>
      <c r="BI107" s="582"/>
      <c r="BJ107" s="579"/>
      <c r="BK107" s="579"/>
      <c r="BL107" s="576"/>
    </row>
    <row r="108" spans="1:64" hidden="1" x14ac:dyDescent="0.25">
      <c r="A108" s="716"/>
      <c r="B108" s="717"/>
      <c r="C108" s="718"/>
      <c r="D108" s="603"/>
      <c r="E108" s="606"/>
      <c r="F108" s="609"/>
      <c r="G108" s="579"/>
      <c r="H108" s="588"/>
      <c r="I108" s="612"/>
      <c r="J108" s="615"/>
      <c r="K108" s="618"/>
      <c r="L108" s="579"/>
      <c r="M108" s="579"/>
      <c r="N108" s="594"/>
      <c r="O108" s="597"/>
      <c r="P108" s="588"/>
      <c r="Q108" s="600"/>
      <c r="R108" s="588"/>
      <c r="S108" s="600"/>
      <c r="T108" s="588"/>
      <c r="U108" s="600"/>
      <c r="V108" s="621"/>
      <c r="W108" s="600"/>
      <c r="X108" s="600"/>
      <c r="Y108" s="585"/>
      <c r="Z108" s="365">
        <v>4</v>
      </c>
      <c r="AA108" s="371"/>
      <c r="AB108" s="378"/>
      <c r="AC108" s="371"/>
      <c r="AD108" s="161" t="str">
        <f t="shared" si="8"/>
        <v/>
      </c>
      <c r="AE108" s="378"/>
      <c r="AF108" s="166" t="str">
        <f t="shared" si="9"/>
        <v/>
      </c>
      <c r="AG108" s="378"/>
      <c r="AH108" s="374" t="str">
        <f t="shared" si="10"/>
        <v/>
      </c>
      <c r="AI108" s="172" t="str">
        <f t="shared" si="11"/>
        <v/>
      </c>
      <c r="AJ108" s="173" t="str">
        <f>IFERROR(IF(AND(AD107="Probabilidad",AD108="Probabilidad"),(AJ107-(+AJ107*AI108)),IF(AND(AD107="Impacto",AD108="Probabilidad"),(AJ106-(+AJ106*AI108)),IF(AD108="Impacto",AJ107,""))),"")</f>
        <v/>
      </c>
      <c r="AK108" s="173" t="str">
        <f>IFERROR(IF(AND(AD107="Impacto",AD108="Impacto"),(AK107-(+AK107*AI108)),IF(AND(AD107="Probabilidad",AD108="Impacto"),(AK106-(+AK106*AI108)),IF(AD108="Probabilidad",AK107,""))),"")</f>
        <v/>
      </c>
      <c r="AL108" s="149"/>
      <c r="AM108" s="149"/>
      <c r="AN108" s="149"/>
      <c r="AO108" s="624"/>
      <c r="AP108" s="624"/>
      <c r="AQ108" s="585"/>
      <c r="AR108" s="624"/>
      <c r="AS108" s="624"/>
      <c r="AT108" s="585"/>
      <c r="AU108" s="585"/>
      <c r="AV108" s="585"/>
      <c r="AW108" s="588"/>
      <c r="AX108" s="579"/>
      <c r="AY108" s="579"/>
      <c r="AZ108" s="579"/>
      <c r="BA108" s="579"/>
      <c r="BB108" s="591"/>
      <c r="BC108" s="579"/>
      <c r="BD108" s="579"/>
      <c r="BE108" s="582"/>
      <c r="BF108" s="582"/>
      <c r="BG108" s="582"/>
      <c r="BH108" s="582"/>
      <c r="BI108" s="582"/>
      <c r="BJ108" s="579"/>
      <c r="BK108" s="579"/>
      <c r="BL108" s="576"/>
    </row>
    <row r="109" spans="1:64" hidden="1" x14ac:dyDescent="0.25">
      <c r="A109" s="716"/>
      <c r="B109" s="717"/>
      <c r="C109" s="718"/>
      <c r="D109" s="603"/>
      <c r="E109" s="606"/>
      <c r="F109" s="609"/>
      <c r="G109" s="579"/>
      <c r="H109" s="588"/>
      <c r="I109" s="612"/>
      <c r="J109" s="615"/>
      <c r="K109" s="618"/>
      <c r="L109" s="579"/>
      <c r="M109" s="579"/>
      <c r="N109" s="594"/>
      <c r="O109" s="597"/>
      <c r="P109" s="588"/>
      <c r="Q109" s="600"/>
      <c r="R109" s="588"/>
      <c r="S109" s="600"/>
      <c r="T109" s="588"/>
      <c r="U109" s="600"/>
      <c r="V109" s="621"/>
      <c r="W109" s="600"/>
      <c r="X109" s="600"/>
      <c r="Y109" s="585"/>
      <c r="Z109" s="365">
        <v>5</v>
      </c>
      <c r="AA109" s="371"/>
      <c r="AB109" s="378"/>
      <c r="AC109" s="371"/>
      <c r="AD109" s="161" t="str">
        <f t="shared" si="8"/>
        <v/>
      </c>
      <c r="AE109" s="378"/>
      <c r="AF109" s="166" t="str">
        <f t="shared" si="9"/>
        <v/>
      </c>
      <c r="AG109" s="378"/>
      <c r="AH109" s="374" t="str">
        <f t="shared" si="10"/>
        <v/>
      </c>
      <c r="AI109" s="172" t="str">
        <f t="shared" si="11"/>
        <v/>
      </c>
      <c r="AJ109" s="173" t="str">
        <f>IFERROR(IF(AND(AD108="Probabilidad",AD109="Probabilidad"),(AJ108-(+AJ108*AI109)),IF(AND(AD108="Impacto",AD109="Probabilidad"),(AJ107-(+AJ107*AI109)),IF(AD109="Impacto",AJ108,""))),"")</f>
        <v/>
      </c>
      <c r="AK109" s="173" t="str">
        <f>IFERROR(IF(AND(AD108="Impacto",AD109="Impacto"),(AK108-(+AK108*AI109)),IF(AND(AD108="Probabilidad",AD109="Impacto"),(AK107-(+AK107*AI109)),IF(AD109="Probabilidad",AK108,""))),"")</f>
        <v/>
      </c>
      <c r="AL109" s="149"/>
      <c r="AM109" s="149"/>
      <c r="AN109" s="149"/>
      <c r="AO109" s="624"/>
      <c r="AP109" s="624"/>
      <c r="AQ109" s="585"/>
      <c r="AR109" s="624"/>
      <c r="AS109" s="624"/>
      <c r="AT109" s="585"/>
      <c r="AU109" s="585"/>
      <c r="AV109" s="585"/>
      <c r="AW109" s="588"/>
      <c r="AX109" s="579"/>
      <c r="AY109" s="579"/>
      <c r="AZ109" s="579"/>
      <c r="BA109" s="579"/>
      <c r="BB109" s="591"/>
      <c r="BC109" s="579"/>
      <c r="BD109" s="579"/>
      <c r="BE109" s="582"/>
      <c r="BF109" s="582"/>
      <c r="BG109" s="582"/>
      <c r="BH109" s="582"/>
      <c r="BI109" s="582"/>
      <c r="BJ109" s="579"/>
      <c r="BK109" s="579"/>
      <c r="BL109" s="576"/>
    </row>
    <row r="110" spans="1:64" ht="15.75" hidden="1" thickBot="1" x14ac:dyDescent="0.3">
      <c r="A110" s="716"/>
      <c r="B110" s="717"/>
      <c r="C110" s="718"/>
      <c r="D110" s="604"/>
      <c r="E110" s="607"/>
      <c r="F110" s="610"/>
      <c r="G110" s="580"/>
      <c r="H110" s="589"/>
      <c r="I110" s="613"/>
      <c r="J110" s="616"/>
      <c r="K110" s="619"/>
      <c r="L110" s="580"/>
      <c r="M110" s="580"/>
      <c r="N110" s="595"/>
      <c r="O110" s="598"/>
      <c r="P110" s="589"/>
      <c r="Q110" s="601"/>
      <c r="R110" s="589"/>
      <c r="S110" s="601"/>
      <c r="T110" s="589"/>
      <c r="U110" s="601"/>
      <c r="V110" s="622"/>
      <c r="W110" s="601"/>
      <c r="X110" s="601"/>
      <c r="Y110" s="586"/>
      <c r="Z110" s="366">
        <v>6</v>
      </c>
      <c r="AA110" s="372"/>
      <c r="AB110" s="379"/>
      <c r="AC110" s="372"/>
      <c r="AD110" s="163" t="str">
        <f t="shared" si="8"/>
        <v/>
      </c>
      <c r="AE110" s="379"/>
      <c r="AF110" s="167" t="str">
        <f t="shared" si="9"/>
        <v/>
      </c>
      <c r="AG110" s="379"/>
      <c r="AH110" s="375" t="str">
        <f t="shared" si="10"/>
        <v/>
      </c>
      <c r="AI110" s="174" t="str">
        <f t="shared" si="11"/>
        <v/>
      </c>
      <c r="AJ110" s="175" t="str">
        <f>IFERROR(IF(AND(AD109="Probabilidad",AD110="Probabilidad"),(AJ109-(+AJ109*AI110)),IF(AND(AD109="Impacto",AD110="Probabilidad"),(AJ108-(+AJ108*AI110)),IF(AD110="Impacto",AJ109,""))),"")</f>
        <v/>
      </c>
      <c r="AK110" s="175" t="str">
        <f>IFERROR(IF(AND(AD109="Impacto",AD110="Impacto"),(AK109-(+AK109*AI110)),IF(AND(AD109="Probabilidad",AD110="Impacto"),(AK108-(+AK108*AI110)),IF(AD110="Probabilidad",AK109,""))),"")</f>
        <v/>
      </c>
      <c r="AL110" s="153"/>
      <c r="AM110" s="153"/>
      <c r="AN110" s="153"/>
      <c r="AO110" s="625"/>
      <c r="AP110" s="625"/>
      <c r="AQ110" s="586"/>
      <c r="AR110" s="625"/>
      <c r="AS110" s="625"/>
      <c r="AT110" s="586"/>
      <c r="AU110" s="586"/>
      <c r="AV110" s="586"/>
      <c r="AW110" s="589"/>
      <c r="AX110" s="580"/>
      <c r="AY110" s="580"/>
      <c r="AZ110" s="580"/>
      <c r="BA110" s="580"/>
      <c r="BB110" s="592"/>
      <c r="BC110" s="580"/>
      <c r="BD110" s="580"/>
      <c r="BE110" s="583"/>
      <c r="BF110" s="583"/>
      <c r="BG110" s="583"/>
      <c r="BH110" s="583"/>
      <c r="BI110" s="583"/>
      <c r="BJ110" s="580"/>
      <c r="BK110" s="580"/>
      <c r="BL110" s="577"/>
    </row>
    <row r="111" spans="1:64" hidden="1" x14ac:dyDescent="0.25">
      <c r="A111" s="716"/>
      <c r="B111" s="717"/>
      <c r="C111" s="718"/>
      <c r="D111" s="602"/>
      <c r="E111" s="605"/>
      <c r="F111" s="608"/>
      <c r="G111" s="578"/>
      <c r="H111" s="587"/>
      <c r="I111" s="611" t="str">
        <f>IF(D111="","",IF(D111="RG",'Identificación RG'!B310,IF(H111="","",(CONCATENATE(H111," ",$K$2," ",G111," ",$K$3," ",M111," ",$K$4," ",L111)))))</f>
        <v/>
      </c>
      <c r="J111" s="614"/>
      <c r="K111" s="617" t="str">
        <f>CONCATENATE(" *",'Identificación RG'!C305," *",'Identificación RG'!E305," *",'Identificación RG'!G305)</f>
        <v xml:space="preserve"> * * *</v>
      </c>
      <c r="L111" s="578"/>
      <c r="M111" s="578"/>
      <c r="N111" s="593"/>
      <c r="O111" s="596"/>
      <c r="P111" s="587"/>
      <c r="Q111" s="599" t="str">
        <f>IF(P111="Muy Alta",100%,IF(P111="Alta",80%,IF(P111="Media",60%,IF(P111="Baja",40%,IF(P111="Muy Baja",20%,"")))))</f>
        <v/>
      </c>
      <c r="R111" s="587"/>
      <c r="S111" s="599" t="str">
        <f>IF(R111="Catastrófico",100%,IF(R111="Mayor",80%,IF(R111="Moderado",60%,IF(R111="Menor",40%,IF(R111="Leve",20%,"")))))</f>
        <v/>
      </c>
      <c r="T111" s="587"/>
      <c r="U111" s="599" t="str">
        <f>IF(T111="Catastrófico",100%,IF(T111="Mayor",80%,IF(T111="Moderado",60%,IF(T111="Menor",40%,IF(T111="Leve",20%,"")))))</f>
        <v/>
      </c>
      <c r="V111" s="620" t="str">
        <f>IF(W111=100%,"Catastrófico",IF(W111=80%,"Mayor",IF(W111=60%,"Moderado",IF(W111=40%,"Menor",IF(W111=20%,"Leve","")))))</f>
        <v/>
      </c>
      <c r="W111" s="599" t="str">
        <f>IF(AND(S111="",U111=""),"",MAX(S111,U111))</f>
        <v/>
      </c>
      <c r="X111" s="599" t="str">
        <f>CONCATENATE(P111,V111)</f>
        <v/>
      </c>
      <c r="Y111" s="584"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64">
        <v>1</v>
      </c>
      <c r="AA111" s="370"/>
      <c r="AB111" s="377"/>
      <c r="AC111" s="370"/>
      <c r="AD111" s="160" t="str">
        <f t="shared" si="8"/>
        <v/>
      </c>
      <c r="AE111" s="377"/>
      <c r="AF111" s="373" t="str">
        <f t="shared" si="9"/>
        <v/>
      </c>
      <c r="AG111" s="377"/>
      <c r="AH111" s="373" t="str">
        <f t="shared" si="10"/>
        <v/>
      </c>
      <c r="AI111" s="376" t="str">
        <f t="shared" si="11"/>
        <v/>
      </c>
      <c r="AJ111" s="171" t="str">
        <f>IFERROR(IF(AD111="Probabilidad",(Q111-(+Q111*AI111)),IF(AD111="Impacto",Q111,"")),"")</f>
        <v/>
      </c>
      <c r="AK111" s="171" t="str">
        <f>IFERROR(IF(AD111="Impacto",(W111-(+W111*AI111)),IF(AD111="Probabilidad",W111,"")),"")</f>
        <v/>
      </c>
      <c r="AL111" s="144"/>
      <c r="AM111" s="144"/>
      <c r="AN111" s="144"/>
      <c r="AO111" s="623" t="str">
        <f>Q111</f>
        <v/>
      </c>
      <c r="AP111" s="623" t="str">
        <f>IF(AJ111="","",MIN(AJ111:AJ116))</f>
        <v/>
      </c>
      <c r="AQ111" s="584" t="str">
        <f>IFERROR(IF(AP111="","",IF(AP111&lt;=0.2,"Muy Baja",IF(AP111&lt;=0.4,"Baja",IF(AP111&lt;=0.6,"Media",IF(AP111&lt;=0.8,"Alta","Muy Alta"))))),"")</f>
        <v/>
      </c>
      <c r="AR111" s="623" t="str">
        <f>W111</f>
        <v/>
      </c>
      <c r="AS111" s="623" t="str">
        <f>IF(AK111="","",MIN(AK111:AK116))</f>
        <v/>
      </c>
      <c r="AT111" s="584" t="str">
        <f>IFERROR(IF(AS111="","",IF(AS111&lt;=0.2,"Leve",IF(AS111&lt;=0.4,"Menor",IF(AS111&lt;=0.6,"Moderado",IF(AS111&lt;=0.8,"Mayor","Catastrófico"))))),"")</f>
        <v/>
      </c>
      <c r="AU111" s="584" t="str">
        <f>Y111</f>
        <v/>
      </c>
      <c r="AV111" s="584"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87"/>
      <c r="AX111" s="578"/>
      <c r="AY111" s="578"/>
      <c r="AZ111" s="578"/>
      <c r="BA111" s="578"/>
      <c r="BB111" s="590"/>
      <c r="BC111" s="578"/>
      <c r="BD111" s="578"/>
      <c r="BE111" s="581"/>
      <c r="BF111" s="581"/>
      <c r="BG111" s="581"/>
      <c r="BH111" s="581"/>
      <c r="BI111" s="581"/>
      <c r="BJ111" s="578"/>
      <c r="BK111" s="578"/>
      <c r="BL111" s="575"/>
    </row>
    <row r="112" spans="1:64" hidden="1" x14ac:dyDescent="0.25">
      <c r="A112" s="716"/>
      <c r="B112" s="717"/>
      <c r="C112" s="718"/>
      <c r="D112" s="603"/>
      <c r="E112" s="606"/>
      <c r="F112" s="609"/>
      <c r="G112" s="579"/>
      <c r="H112" s="588"/>
      <c r="I112" s="612"/>
      <c r="J112" s="615"/>
      <c r="K112" s="618"/>
      <c r="L112" s="579"/>
      <c r="M112" s="579"/>
      <c r="N112" s="594"/>
      <c r="O112" s="597"/>
      <c r="P112" s="588"/>
      <c r="Q112" s="600"/>
      <c r="R112" s="588"/>
      <c r="S112" s="600"/>
      <c r="T112" s="588"/>
      <c r="U112" s="600"/>
      <c r="V112" s="621"/>
      <c r="W112" s="600"/>
      <c r="X112" s="600"/>
      <c r="Y112" s="585"/>
      <c r="Z112" s="365">
        <v>2</v>
      </c>
      <c r="AA112" s="371"/>
      <c r="AB112" s="378"/>
      <c r="AC112" s="371"/>
      <c r="AD112" s="161" t="str">
        <f t="shared" si="8"/>
        <v/>
      </c>
      <c r="AE112" s="378"/>
      <c r="AF112" s="166" t="str">
        <f t="shared" si="9"/>
        <v/>
      </c>
      <c r="AG112" s="378"/>
      <c r="AH112" s="374" t="str">
        <f t="shared" si="10"/>
        <v/>
      </c>
      <c r="AI112" s="172" t="str">
        <f t="shared" si="11"/>
        <v/>
      </c>
      <c r="AJ112" s="173" t="str">
        <f>IFERROR(IF(AND(AD111="Probabilidad",AD112="Probabilidad"),(AJ111-(+AJ111*AI112)),IF(AD112="Probabilidad",(Q111-(+Q111*AI112)),IF(AD112="Impacto",AJ111,""))),"")</f>
        <v/>
      </c>
      <c r="AK112" s="173" t="str">
        <f>IFERROR(IF(AND(AD111="Impacto",AD112="Impacto"),(AK111-(+AK111*AI112)),IF(AD112="Impacto",(W111-(W111*AI112)),IF(AD112="Probabilidad",AK111,""))),"")</f>
        <v/>
      </c>
      <c r="AL112" s="149"/>
      <c r="AM112" s="149"/>
      <c r="AN112" s="149"/>
      <c r="AO112" s="624"/>
      <c r="AP112" s="624"/>
      <c r="AQ112" s="585"/>
      <c r="AR112" s="624"/>
      <c r="AS112" s="624"/>
      <c r="AT112" s="585"/>
      <c r="AU112" s="585"/>
      <c r="AV112" s="585"/>
      <c r="AW112" s="588"/>
      <c r="AX112" s="579"/>
      <c r="AY112" s="579"/>
      <c r="AZ112" s="579"/>
      <c r="BA112" s="579"/>
      <c r="BB112" s="591"/>
      <c r="BC112" s="579"/>
      <c r="BD112" s="579"/>
      <c r="BE112" s="582"/>
      <c r="BF112" s="582"/>
      <c r="BG112" s="582"/>
      <c r="BH112" s="582"/>
      <c r="BI112" s="582"/>
      <c r="BJ112" s="579"/>
      <c r="BK112" s="579"/>
      <c r="BL112" s="576"/>
    </row>
    <row r="113" spans="1:64" hidden="1" x14ac:dyDescent="0.25">
      <c r="A113" s="716"/>
      <c r="B113" s="717"/>
      <c r="C113" s="718"/>
      <c r="D113" s="603"/>
      <c r="E113" s="606"/>
      <c r="F113" s="609"/>
      <c r="G113" s="579"/>
      <c r="H113" s="588"/>
      <c r="I113" s="612"/>
      <c r="J113" s="615"/>
      <c r="K113" s="618"/>
      <c r="L113" s="579"/>
      <c r="M113" s="579"/>
      <c r="N113" s="594"/>
      <c r="O113" s="597"/>
      <c r="P113" s="588"/>
      <c r="Q113" s="600"/>
      <c r="R113" s="588"/>
      <c r="S113" s="600"/>
      <c r="T113" s="588"/>
      <c r="U113" s="600"/>
      <c r="V113" s="621"/>
      <c r="W113" s="600"/>
      <c r="X113" s="600"/>
      <c r="Y113" s="585"/>
      <c r="Z113" s="365">
        <v>3</v>
      </c>
      <c r="AA113" s="371"/>
      <c r="AB113" s="378"/>
      <c r="AC113" s="371"/>
      <c r="AD113" s="161" t="str">
        <f t="shared" si="8"/>
        <v/>
      </c>
      <c r="AE113" s="378"/>
      <c r="AF113" s="166" t="str">
        <f t="shared" si="9"/>
        <v/>
      </c>
      <c r="AG113" s="378"/>
      <c r="AH113" s="374" t="str">
        <f t="shared" si="10"/>
        <v/>
      </c>
      <c r="AI113" s="172" t="str">
        <f t="shared" si="11"/>
        <v/>
      </c>
      <c r="AJ113" s="173" t="str">
        <f>IFERROR(IF(AND(AD112="Probabilidad",AD113="Probabilidad"),(AJ112-(+AJ112*AI113)),IF(AND(AD112="Impacto",AD113="Probabilidad"),(AJ111-(+AJ111*AI113)),IF(AD113="Impacto",AJ112,""))),"")</f>
        <v/>
      </c>
      <c r="AK113" s="173" t="str">
        <f>IFERROR(IF(AND(AD112="Impacto",AD113="Impacto"),(AK112-(+AK112*AI113)),IF(AND(AD112="Probabilidad",AD113="Impacto"),(AK111-(+AK111*AI113)),IF(AD113="Probabilidad",AK112,""))),"")</f>
        <v/>
      </c>
      <c r="AL113" s="149"/>
      <c r="AM113" s="149"/>
      <c r="AN113" s="149"/>
      <c r="AO113" s="624"/>
      <c r="AP113" s="624"/>
      <c r="AQ113" s="585"/>
      <c r="AR113" s="624"/>
      <c r="AS113" s="624"/>
      <c r="AT113" s="585"/>
      <c r="AU113" s="585"/>
      <c r="AV113" s="585"/>
      <c r="AW113" s="588"/>
      <c r="AX113" s="579"/>
      <c r="AY113" s="579"/>
      <c r="AZ113" s="579"/>
      <c r="BA113" s="579"/>
      <c r="BB113" s="591"/>
      <c r="BC113" s="579"/>
      <c r="BD113" s="579"/>
      <c r="BE113" s="582"/>
      <c r="BF113" s="582"/>
      <c r="BG113" s="582"/>
      <c r="BH113" s="582"/>
      <c r="BI113" s="582"/>
      <c r="BJ113" s="579"/>
      <c r="BK113" s="579"/>
      <c r="BL113" s="576"/>
    </row>
    <row r="114" spans="1:64" hidden="1" x14ac:dyDescent="0.25">
      <c r="A114" s="716"/>
      <c r="B114" s="717"/>
      <c r="C114" s="718"/>
      <c r="D114" s="603"/>
      <c r="E114" s="606"/>
      <c r="F114" s="609"/>
      <c r="G114" s="579"/>
      <c r="H114" s="588"/>
      <c r="I114" s="612"/>
      <c r="J114" s="615"/>
      <c r="K114" s="618"/>
      <c r="L114" s="579"/>
      <c r="M114" s="579"/>
      <c r="N114" s="594"/>
      <c r="O114" s="597"/>
      <c r="P114" s="588"/>
      <c r="Q114" s="600"/>
      <c r="R114" s="588"/>
      <c r="S114" s="600"/>
      <c r="T114" s="588"/>
      <c r="U114" s="600"/>
      <c r="V114" s="621"/>
      <c r="W114" s="600"/>
      <c r="X114" s="600"/>
      <c r="Y114" s="585"/>
      <c r="Z114" s="365">
        <v>4</v>
      </c>
      <c r="AA114" s="371"/>
      <c r="AB114" s="378"/>
      <c r="AC114" s="371"/>
      <c r="AD114" s="161" t="str">
        <f t="shared" si="8"/>
        <v/>
      </c>
      <c r="AE114" s="378"/>
      <c r="AF114" s="166" t="str">
        <f t="shared" si="9"/>
        <v/>
      </c>
      <c r="AG114" s="378"/>
      <c r="AH114" s="374" t="str">
        <f t="shared" si="10"/>
        <v/>
      </c>
      <c r="AI114" s="172" t="str">
        <f t="shared" si="11"/>
        <v/>
      </c>
      <c r="AJ114" s="173" t="str">
        <f>IFERROR(IF(AND(AD113="Probabilidad",AD114="Probabilidad"),(AJ113-(+AJ113*AI114)),IF(AND(AD113="Impacto",AD114="Probabilidad"),(AJ112-(+AJ112*AI114)),IF(AD114="Impacto",AJ113,""))),"")</f>
        <v/>
      </c>
      <c r="AK114" s="173" t="str">
        <f>IFERROR(IF(AND(AD113="Impacto",AD114="Impacto"),(AK113-(+AK113*AI114)),IF(AND(AD113="Probabilidad",AD114="Impacto"),(AK112-(+AK112*AI114)),IF(AD114="Probabilidad",AK113,""))),"")</f>
        <v/>
      </c>
      <c r="AL114" s="149"/>
      <c r="AM114" s="149"/>
      <c r="AN114" s="149"/>
      <c r="AO114" s="624"/>
      <c r="AP114" s="624"/>
      <c r="AQ114" s="585"/>
      <c r="AR114" s="624"/>
      <c r="AS114" s="624"/>
      <c r="AT114" s="585"/>
      <c r="AU114" s="585"/>
      <c r="AV114" s="585"/>
      <c r="AW114" s="588"/>
      <c r="AX114" s="579"/>
      <c r="AY114" s="579"/>
      <c r="AZ114" s="579"/>
      <c r="BA114" s="579"/>
      <c r="BB114" s="591"/>
      <c r="BC114" s="579"/>
      <c r="BD114" s="579"/>
      <c r="BE114" s="582"/>
      <c r="BF114" s="582"/>
      <c r="BG114" s="582"/>
      <c r="BH114" s="582"/>
      <c r="BI114" s="582"/>
      <c r="BJ114" s="579"/>
      <c r="BK114" s="579"/>
      <c r="BL114" s="576"/>
    </row>
    <row r="115" spans="1:64" hidden="1" x14ac:dyDescent="0.25">
      <c r="A115" s="716"/>
      <c r="B115" s="717"/>
      <c r="C115" s="718"/>
      <c r="D115" s="603"/>
      <c r="E115" s="606"/>
      <c r="F115" s="609"/>
      <c r="G115" s="579"/>
      <c r="H115" s="588"/>
      <c r="I115" s="612"/>
      <c r="J115" s="615"/>
      <c r="K115" s="618"/>
      <c r="L115" s="579"/>
      <c r="M115" s="579"/>
      <c r="N115" s="594"/>
      <c r="O115" s="597"/>
      <c r="P115" s="588"/>
      <c r="Q115" s="600"/>
      <c r="R115" s="588"/>
      <c r="S115" s="600"/>
      <c r="T115" s="588"/>
      <c r="U115" s="600"/>
      <c r="V115" s="621"/>
      <c r="W115" s="600"/>
      <c r="X115" s="600"/>
      <c r="Y115" s="585"/>
      <c r="Z115" s="365">
        <v>5</v>
      </c>
      <c r="AA115" s="371"/>
      <c r="AB115" s="378"/>
      <c r="AC115" s="371"/>
      <c r="AD115" s="161" t="str">
        <f t="shared" si="8"/>
        <v/>
      </c>
      <c r="AE115" s="378"/>
      <c r="AF115" s="166" t="str">
        <f t="shared" si="9"/>
        <v/>
      </c>
      <c r="AG115" s="378"/>
      <c r="AH115" s="374" t="str">
        <f t="shared" si="10"/>
        <v/>
      </c>
      <c r="AI115" s="172" t="str">
        <f t="shared" si="11"/>
        <v/>
      </c>
      <c r="AJ115" s="173" t="str">
        <f>IFERROR(IF(AND(AD114="Probabilidad",AD115="Probabilidad"),(AJ114-(+AJ114*AI115)),IF(AND(AD114="Impacto",AD115="Probabilidad"),(AJ113-(+AJ113*AI115)),IF(AD115="Impacto",AJ114,""))),"")</f>
        <v/>
      </c>
      <c r="AK115" s="173" t="str">
        <f>IFERROR(IF(AND(AD114="Impacto",AD115="Impacto"),(AK114-(+AK114*AI115)),IF(AND(AD114="Probabilidad",AD115="Impacto"),(AK113-(+AK113*AI115)),IF(AD115="Probabilidad",AK114,""))),"")</f>
        <v/>
      </c>
      <c r="AL115" s="149"/>
      <c r="AM115" s="149"/>
      <c r="AN115" s="149"/>
      <c r="AO115" s="624"/>
      <c r="AP115" s="624"/>
      <c r="AQ115" s="585"/>
      <c r="AR115" s="624"/>
      <c r="AS115" s="624"/>
      <c r="AT115" s="585"/>
      <c r="AU115" s="585"/>
      <c r="AV115" s="585"/>
      <c r="AW115" s="588"/>
      <c r="AX115" s="579"/>
      <c r="AY115" s="579"/>
      <c r="AZ115" s="579"/>
      <c r="BA115" s="579"/>
      <c r="BB115" s="591"/>
      <c r="BC115" s="579"/>
      <c r="BD115" s="579"/>
      <c r="BE115" s="582"/>
      <c r="BF115" s="582"/>
      <c r="BG115" s="582"/>
      <c r="BH115" s="582"/>
      <c r="BI115" s="582"/>
      <c r="BJ115" s="579"/>
      <c r="BK115" s="579"/>
      <c r="BL115" s="576"/>
    </row>
    <row r="116" spans="1:64" ht="15.75" hidden="1" thickBot="1" x14ac:dyDescent="0.3">
      <c r="A116" s="716"/>
      <c r="B116" s="717"/>
      <c r="C116" s="718"/>
      <c r="D116" s="604"/>
      <c r="E116" s="607"/>
      <c r="F116" s="610"/>
      <c r="G116" s="580"/>
      <c r="H116" s="589"/>
      <c r="I116" s="613"/>
      <c r="J116" s="616"/>
      <c r="K116" s="619"/>
      <c r="L116" s="580"/>
      <c r="M116" s="580"/>
      <c r="N116" s="595"/>
      <c r="O116" s="598"/>
      <c r="P116" s="589"/>
      <c r="Q116" s="601"/>
      <c r="R116" s="589"/>
      <c r="S116" s="601"/>
      <c r="T116" s="589"/>
      <c r="U116" s="601"/>
      <c r="V116" s="622"/>
      <c r="W116" s="601"/>
      <c r="X116" s="601"/>
      <c r="Y116" s="586"/>
      <c r="Z116" s="366">
        <v>6</v>
      </c>
      <c r="AA116" s="372"/>
      <c r="AB116" s="379"/>
      <c r="AC116" s="372"/>
      <c r="AD116" s="163" t="str">
        <f t="shared" si="8"/>
        <v/>
      </c>
      <c r="AE116" s="379"/>
      <c r="AF116" s="167" t="str">
        <f t="shared" si="9"/>
        <v/>
      </c>
      <c r="AG116" s="379"/>
      <c r="AH116" s="375" t="str">
        <f t="shared" si="10"/>
        <v/>
      </c>
      <c r="AI116" s="174" t="str">
        <f t="shared" si="11"/>
        <v/>
      </c>
      <c r="AJ116" s="175" t="str">
        <f>IFERROR(IF(AND(AD115="Probabilidad",AD116="Probabilidad"),(AJ115-(+AJ115*AI116)),IF(AND(AD115="Impacto",AD116="Probabilidad"),(AJ114-(+AJ114*AI116)),IF(AD116="Impacto",AJ115,""))),"")</f>
        <v/>
      </c>
      <c r="AK116" s="175" t="str">
        <f>IFERROR(IF(AND(AD115="Impacto",AD116="Impacto"),(AK115-(+AK115*AI116)),IF(AND(AD115="Probabilidad",AD116="Impacto"),(AK114-(+AK114*AI116)),IF(AD116="Probabilidad",AK115,""))),"")</f>
        <v/>
      </c>
      <c r="AL116" s="153"/>
      <c r="AM116" s="153"/>
      <c r="AN116" s="153"/>
      <c r="AO116" s="625"/>
      <c r="AP116" s="625"/>
      <c r="AQ116" s="586"/>
      <c r="AR116" s="625"/>
      <c r="AS116" s="625"/>
      <c r="AT116" s="586"/>
      <c r="AU116" s="586"/>
      <c r="AV116" s="586"/>
      <c r="AW116" s="589"/>
      <c r="AX116" s="580"/>
      <c r="AY116" s="580"/>
      <c r="AZ116" s="580"/>
      <c r="BA116" s="580"/>
      <c r="BB116" s="592"/>
      <c r="BC116" s="580"/>
      <c r="BD116" s="580"/>
      <c r="BE116" s="583"/>
      <c r="BF116" s="583"/>
      <c r="BG116" s="583"/>
      <c r="BH116" s="583"/>
      <c r="BI116" s="583"/>
      <c r="BJ116" s="580"/>
      <c r="BK116" s="580"/>
      <c r="BL116" s="577"/>
    </row>
    <row r="117" spans="1:64" hidden="1" x14ac:dyDescent="0.25">
      <c r="A117" s="716"/>
      <c r="B117" s="717"/>
      <c r="C117" s="718"/>
      <c r="D117" s="602"/>
      <c r="E117" s="605"/>
      <c r="F117" s="608"/>
      <c r="G117" s="578"/>
      <c r="H117" s="587"/>
      <c r="I117" s="611" t="str">
        <f>IF(D117="","",IF(D117="RG",'Identificación RG'!B327,IF(H117="","",(CONCATENATE(H117," ",$K$2," ",G117," ",$K$3," ",M117," ",$K$4," ",L117)))))</f>
        <v/>
      </c>
      <c r="J117" s="614"/>
      <c r="K117" s="617" t="str">
        <f>CONCATENATE(" *",'Identificación RG'!C322," *",'Identificación RG'!E322," *",'Identificación RG'!G322)</f>
        <v xml:space="preserve"> * * *</v>
      </c>
      <c r="L117" s="578"/>
      <c r="M117" s="578"/>
      <c r="N117" s="593"/>
      <c r="O117" s="596"/>
      <c r="P117" s="587"/>
      <c r="Q117" s="599" t="str">
        <f>IF(P117="Muy Alta",100%,IF(P117="Alta",80%,IF(P117="Media",60%,IF(P117="Baja",40%,IF(P117="Muy Baja",20%,"")))))</f>
        <v/>
      </c>
      <c r="R117" s="587"/>
      <c r="S117" s="599" t="str">
        <f>IF(R117="Catastrófico",100%,IF(R117="Mayor",80%,IF(R117="Moderado",60%,IF(R117="Menor",40%,IF(R117="Leve",20%,"")))))</f>
        <v/>
      </c>
      <c r="T117" s="587"/>
      <c r="U117" s="599" t="str">
        <f>IF(T117="Catastrófico",100%,IF(T117="Mayor",80%,IF(T117="Moderado",60%,IF(T117="Menor",40%,IF(T117="Leve",20%,"")))))</f>
        <v/>
      </c>
      <c r="V117" s="620" t="str">
        <f>IF(W117=100%,"Catastrófico",IF(W117=80%,"Mayor",IF(W117=60%,"Moderado",IF(W117=40%,"Menor",IF(W117=20%,"Leve","")))))</f>
        <v/>
      </c>
      <c r="W117" s="599" t="str">
        <f>IF(AND(S117="",U117=""),"",MAX(S117,U117))</f>
        <v/>
      </c>
      <c r="X117" s="599" t="str">
        <f>CONCATENATE(P117,V117)</f>
        <v/>
      </c>
      <c r="Y117" s="584"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64">
        <v>1</v>
      </c>
      <c r="AA117" s="370"/>
      <c r="AB117" s="377"/>
      <c r="AC117" s="370"/>
      <c r="AD117" s="160" t="str">
        <f t="shared" si="8"/>
        <v/>
      </c>
      <c r="AE117" s="377"/>
      <c r="AF117" s="373" t="str">
        <f t="shared" si="9"/>
        <v/>
      </c>
      <c r="AG117" s="377"/>
      <c r="AH117" s="373" t="str">
        <f t="shared" si="10"/>
        <v/>
      </c>
      <c r="AI117" s="376" t="str">
        <f t="shared" si="11"/>
        <v/>
      </c>
      <c r="AJ117" s="171" t="str">
        <f>IFERROR(IF(AD117="Probabilidad",(Q117-(+Q117*AI117)),IF(AD117="Impacto",Q117,"")),"")</f>
        <v/>
      </c>
      <c r="AK117" s="171" t="str">
        <f>IFERROR(IF(AD117="Impacto",(W117-(+W117*AI117)),IF(AD117="Probabilidad",W117,"")),"")</f>
        <v/>
      </c>
      <c r="AL117" s="144"/>
      <c r="AM117" s="144"/>
      <c r="AN117" s="144"/>
      <c r="AO117" s="623" t="str">
        <f>Q117</f>
        <v/>
      </c>
      <c r="AP117" s="623" t="str">
        <f>IF(AJ117="","",MIN(AJ117:AJ122))</f>
        <v/>
      </c>
      <c r="AQ117" s="584" t="str">
        <f>IFERROR(IF(AP117="","",IF(AP117&lt;=0.2,"Muy Baja",IF(AP117&lt;=0.4,"Baja",IF(AP117&lt;=0.6,"Media",IF(AP117&lt;=0.8,"Alta","Muy Alta"))))),"")</f>
        <v/>
      </c>
      <c r="AR117" s="623" t="str">
        <f>W117</f>
        <v/>
      </c>
      <c r="AS117" s="623" t="str">
        <f>IF(AK117="","",MIN(AK117:AK122))</f>
        <v/>
      </c>
      <c r="AT117" s="584" t="str">
        <f>IFERROR(IF(AS117="","",IF(AS117&lt;=0.2,"Leve",IF(AS117&lt;=0.4,"Menor",IF(AS117&lt;=0.6,"Moderado",IF(AS117&lt;=0.8,"Mayor","Catastrófico"))))),"")</f>
        <v/>
      </c>
      <c r="AU117" s="584" t="str">
        <f>Y117</f>
        <v/>
      </c>
      <c r="AV117" s="584"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87"/>
      <c r="AX117" s="578"/>
      <c r="AY117" s="578"/>
      <c r="AZ117" s="578"/>
      <c r="BA117" s="578"/>
      <c r="BB117" s="590"/>
      <c r="BC117" s="578"/>
      <c r="BD117" s="578"/>
      <c r="BE117" s="581"/>
      <c r="BF117" s="581"/>
      <c r="BG117" s="581"/>
      <c r="BH117" s="581"/>
      <c r="BI117" s="581"/>
      <c r="BJ117" s="578"/>
      <c r="BK117" s="578"/>
      <c r="BL117" s="575"/>
    </row>
    <row r="118" spans="1:64" hidden="1" x14ac:dyDescent="0.25">
      <c r="A118" s="716"/>
      <c r="B118" s="717"/>
      <c r="C118" s="718"/>
      <c r="D118" s="603"/>
      <c r="E118" s="606"/>
      <c r="F118" s="609"/>
      <c r="G118" s="579"/>
      <c r="H118" s="588"/>
      <c r="I118" s="612"/>
      <c r="J118" s="615"/>
      <c r="K118" s="618"/>
      <c r="L118" s="579"/>
      <c r="M118" s="579"/>
      <c r="N118" s="594"/>
      <c r="O118" s="597"/>
      <c r="P118" s="588"/>
      <c r="Q118" s="600"/>
      <c r="R118" s="588"/>
      <c r="S118" s="600"/>
      <c r="T118" s="588"/>
      <c r="U118" s="600"/>
      <c r="V118" s="621"/>
      <c r="W118" s="600"/>
      <c r="X118" s="600"/>
      <c r="Y118" s="585"/>
      <c r="Z118" s="365">
        <v>2</v>
      </c>
      <c r="AA118" s="371"/>
      <c r="AB118" s="378"/>
      <c r="AC118" s="371"/>
      <c r="AD118" s="161" t="str">
        <f t="shared" si="8"/>
        <v/>
      </c>
      <c r="AE118" s="378"/>
      <c r="AF118" s="166" t="str">
        <f t="shared" si="9"/>
        <v/>
      </c>
      <c r="AG118" s="378"/>
      <c r="AH118" s="374" t="str">
        <f t="shared" si="10"/>
        <v/>
      </c>
      <c r="AI118" s="172" t="str">
        <f t="shared" si="11"/>
        <v/>
      </c>
      <c r="AJ118" s="173" t="str">
        <f>IFERROR(IF(AND(AD117="Probabilidad",AD118="Probabilidad"),(AJ117-(+AJ117*AI118)),IF(AD118="Probabilidad",(Q117-(+Q117*AI118)),IF(AD118="Impacto",AJ117,""))),"")</f>
        <v/>
      </c>
      <c r="AK118" s="173" t="str">
        <f>IFERROR(IF(AND(AD117="Impacto",AD118="Impacto"),(AK117-(+AK117*AI118)),IF(AD118="Impacto",(W117-(W117*AI118)),IF(AD118="Probabilidad",AK117,""))),"")</f>
        <v/>
      </c>
      <c r="AL118" s="149"/>
      <c r="AM118" s="149"/>
      <c r="AN118" s="149"/>
      <c r="AO118" s="624"/>
      <c r="AP118" s="624"/>
      <c r="AQ118" s="585"/>
      <c r="AR118" s="624"/>
      <c r="AS118" s="624"/>
      <c r="AT118" s="585"/>
      <c r="AU118" s="585"/>
      <c r="AV118" s="585"/>
      <c r="AW118" s="588"/>
      <c r="AX118" s="579"/>
      <c r="AY118" s="579"/>
      <c r="AZ118" s="579"/>
      <c r="BA118" s="579"/>
      <c r="BB118" s="591"/>
      <c r="BC118" s="579"/>
      <c r="BD118" s="579"/>
      <c r="BE118" s="582"/>
      <c r="BF118" s="582"/>
      <c r="BG118" s="582"/>
      <c r="BH118" s="582"/>
      <c r="BI118" s="582"/>
      <c r="BJ118" s="579"/>
      <c r="BK118" s="579"/>
      <c r="BL118" s="576"/>
    </row>
    <row r="119" spans="1:64" hidden="1" x14ac:dyDescent="0.25">
      <c r="A119" s="716"/>
      <c r="B119" s="717"/>
      <c r="C119" s="718"/>
      <c r="D119" s="603"/>
      <c r="E119" s="606"/>
      <c r="F119" s="609"/>
      <c r="G119" s="579"/>
      <c r="H119" s="588"/>
      <c r="I119" s="612"/>
      <c r="J119" s="615"/>
      <c r="K119" s="618"/>
      <c r="L119" s="579"/>
      <c r="M119" s="579"/>
      <c r="N119" s="594"/>
      <c r="O119" s="597"/>
      <c r="P119" s="588"/>
      <c r="Q119" s="600"/>
      <c r="R119" s="588"/>
      <c r="S119" s="600"/>
      <c r="T119" s="588"/>
      <c r="U119" s="600"/>
      <c r="V119" s="621"/>
      <c r="W119" s="600"/>
      <c r="X119" s="600"/>
      <c r="Y119" s="585"/>
      <c r="Z119" s="365">
        <v>3</v>
      </c>
      <c r="AA119" s="371"/>
      <c r="AB119" s="378"/>
      <c r="AC119" s="371"/>
      <c r="AD119" s="161" t="str">
        <f t="shared" si="8"/>
        <v/>
      </c>
      <c r="AE119" s="378"/>
      <c r="AF119" s="166" t="str">
        <f t="shared" si="9"/>
        <v/>
      </c>
      <c r="AG119" s="378"/>
      <c r="AH119" s="374" t="str">
        <f t="shared" si="10"/>
        <v/>
      </c>
      <c r="AI119" s="172" t="str">
        <f t="shared" si="11"/>
        <v/>
      </c>
      <c r="AJ119" s="173" t="str">
        <f>IFERROR(IF(AND(AD118="Probabilidad",AD119="Probabilidad"),(AJ118-(+AJ118*AI119)),IF(AND(AD118="Impacto",AD119="Probabilidad"),(AJ117-(+AJ117*AI119)),IF(AD119="Impacto",AJ118,""))),"")</f>
        <v/>
      </c>
      <c r="AK119" s="173" t="str">
        <f>IFERROR(IF(AND(AD118="Impacto",AD119="Impacto"),(AK118-(+AK118*AI119)),IF(AND(AD118="Probabilidad",AD119="Impacto"),(AK117-(+AK117*AI119)),IF(AD119="Probabilidad",AK118,""))),"")</f>
        <v/>
      </c>
      <c r="AL119" s="149"/>
      <c r="AM119" s="149"/>
      <c r="AN119" s="149"/>
      <c r="AO119" s="624"/>
      <c r="AP119" s="624"/>
      <c r="AQ119" s="585"/>
      <c r="AR119" s="624"/>
      <c r="AS119" s="624"/>
      <c r="AT119" s="585"/>
      <c r="AU119" s="585"/>
      <c r="AV119" s="585"/>
      <c r="AW119" s="588"/>
      <c r="AX119" s="579"/>
      <c r="AY119" s="579"/>
      <c r="AZ119" s="579"/>
      <c r="BA119" s="579"/>
      <c r="BB119" s="591"/>
      <c r="BC119" s="579"/>
      <c r="BD119" s="579"/>
      <c r="BE119" s="582"/>
      <c r="BF119" s="582"/>
      <c r="BG119" s="582"/>
      <c r="BH119" s="582"/>
      <c r="BI119" s="582"/>
      <c r="BJ119" s="579"/>
      <c r="BK119" s="579"/>
      <c r="BL119" s="576"/>
    </row>
    <row r="120" spans="1:64" hidden="1" x14ac:dyDescent="0.25">
      <c r="A120" s="716"/>
      <c r="B120" s="717"/>
      <c r="C120" s="718"/>
      <c r="D120" s="603"/>
      <c r="E120" s="606"/>
      <c r="F120" s="609"/>
      <c r="G120" s="579"/>
      <c r="H120" s="588"/>
      <c r="I120" s="612"/>
      <c r="J120" s="615"/>
      <c r="K120" s="618"/>
      <c r="L120" s="579"/>
      <c r="M120" s="579"/>
      <c r="N120" s="594"/>
      <c r="O120" s="597"/>
      <c r="P120" s="588"/>
      <c r="Q120" s="600"/>
      <c r="R120" s="588"/>
      <c r="S120" s="600"/>
      <c r="T120" s="588"/>
      <c r="U120" s="600"/>
      <c r="V120" s="621"/>
      <c r="W120" s="600"/>
      <c r="X120" s="600"/>
      <c r="Y120" s="585"/>
      <c r="Z120" s="365">
        <v>4</v>
      </c>
      <c r="AA120" s="371"/>
      <c r="AB120" s="378"/>
      <c r="AC120" s="371"/>
      <c r="AD120" s="161" t="str">
        <f t="shared" si="8"/>
        <v/>
      </c>
      <c r="AE120" s="378"/>
      <c r="AF120" s="166" t="str">
        <f t="shared" si="9"/>
        <v/>
      </c>
      <c r="AG120" s="378"/>
      <c r="AH120" s="374" t="str">
        <f t="shared" si="10"/>
        <v/>
      </c>
      <c r="AI120" s="172" t="str">
        <f t="shared" si="11"/>
        <v/>
      </c>
      <c r="AJ120" s="173" t="str">
        <f>IFERROR(IF(AND(AD119="Probabilidad",AD120="Probabilidad"),(AJ119-(+AJ119*AI120)),IF(AND(AD119="Impacto",AD120="Probabilidad"),(AJ118-(+AJ118*AI120)),IF(AD120="Impacto",AJ119,""))),"")</f>
        <v/>
      </c>
      <c r="AK120" s="173" t="str">
        <f>IFERROR(IF(AND(AD119="Impacto",AD120="Impacto"),(AK119-(+AK119*AI120)),IF(AND(AD119="Probabilidad",AD120="Impacto"),(AK118-(+AK118*AI120)),IF(AD120="Probabilidad",AK119,""))),"")</f>
        <v/>
      </c>
      <c r="AL120" s="149"/>
      <c r="AM120" s="149"/>
      <c r="AN120" s="149"/>
      <c r="AO120" s="624"/>
      <c r="AP120" s="624"/>
      <c r="AQ120" s="585"/>
      <c r="AR120" s="624"/>
      <c r="AS120" s="624"/>
      <c r="AT120" s="585"/>
      <c r="AU120" s="585"/>
      <c r="AV120" s="585"/>
      <c r="AW120" s="588"/>
      <c r="AX120" s="579"/>
      <c r="AY120" s="579"/>
      <c r="AZ120" s="579"/>
      <c r="BA120" s="579"/>
      <c r="BB120" s="591"/>
      <c r="BC120" s="579"/>
      <c r="BD120" s="579"/>
      <c r="BE120" s="582"/>
      <c r="BF120" s="582"/>
      <c r="BG120" s="582"/>
      <c r="BH120" s="582"/>
      <c r="BI120" s="582"/>
      <c r="BJ120" s="579"/>
      <c r="BK120" s="579"/>
      <c r="BL120" s="576"/>
    </row>
    <row r="121" spans="1:64" hidden="1" x14ac:dyDescent="0.25">
      <c r="A121" s="716"/>
      <c r="B121" s="717"/>
      <c r="C121" s="718"/>
      <c r="D121" s="603"/>
      <c r="E121" s="606"/>
      <c r="F121" s="609"/>
      <c r="G121" s="579"/>
      <c r="H121" s="588"/>
      <c r="I121" s="612"/>
      <c r="J121" s="615"/>
      <c r="K121" s="618"/>
      <c r="L121" s="579"/>
      <c r="M121" s="579"/>
      <c r="N121" s="594"/>
      <c r="O121" s="597"/>
      <c r="P121" s="588"/>
      <c r="Q121" s="600"/>
      <c r="R121" s="588"/>
      <c r="S121" s="600"/>
      <c r="T121" s="588"/>
      <c r="U121" s="600"/>
      <c r="V121" s="621"/>
      <c r="W121" s="600"/>
      <c r="X121" s="600"/>
      <c r="Y121" s="585"/>
      <c r="Z121" s="365">
        <v>5</v>
      </c>
      <c r="AA121" s="371"/>
      <c r="AB121" s="378"/>
      <c r="AC121" s="371"/>
      <c r="AD121" s="161" t="str">
        <f t="shared" si="8"/>
        <v/>
      </c>
      <c r="AE121" s="378"/>
      <c r="AF121" s="166" t="str">
        <f t="shared" si="9"/>
        <v/>
      </c>
      <c r="AG121" s="378"/>
      <c r="AH121" s="374" t="str">
        <f t="shared" si="10"/>
        <v/>
      </c>
      <c r="AI121" s="172" t="str">
        <f t="shared" si="11"/>
        <v/>
      </c>
      <c r="AJ121" s="173" t="str">
        <f>IFERROR(IF(AND(AD120="Probabilidad",AD121="Probabilidad"),(AJ120-(+AJ120*AI121)),IF(AND(AD120="Impacto",AD121="Probabilidad"),(AJ119-(+AJ119*AI121)),IF(AD121="Impacto",AJ120,""))),"")</f>
        <v/>
      </c>
      <c r="AK121" s="173" t="str">
        <f>IFERROR(IF(AND(AD120="Impacto",AD121="Impacto"),(AK120-(+AK120*AI121)),IF(AND(AD120="Probabilidad",AD121="Impacto"),(AK119-(+AK119*AI121)),IF(AD121="Probabilidad",AK120,""))),"")</f>
        <v/>
      </c>
      <c r="AL121" s="149"/>
      <c r="AM121" s="149"/>
      <c r="AN121" s="149"/>
      <c r="AO121" s="624"/>
      <c r="AP121" s="624"/>
      <c r="AQ121" s="585"/>
      <c r="AR121" s="624"/>
      <c r="AS121" s="624"/>
      <c r="AT121" s="585"/>
      <c r="AU121" s="585"/>
      <c r="AV121" s="585"/>
      <c r="AW121" s="588"/>
      <c r="AX121" s="579"/>
      <c r="AY121" s="579"/>
      <c r="AZ121" s="579"/>
      <c r="BA121" s="579"/>
      <c r="BB121" s="591"/>
      <c r="BC121" s="579"/>
      <c r="BD121" s="579"/>
      <c r="BE121" s="582"/>
      <c r="BF121" s="582"/>
      <c r="BG121" s="582"/>
      <c r="BH121" s="582"/>
      <c r="BI121" s="582"/>
      <c r="BJ121" s="579"/>
      <c r="BK121" s="579"/>
      <c r="BL121" s="576"/>
    </row>
    <row r="122" spans="1:64" ht="15.75" hidden="1" thickBot="1" x14ac:dyDescent="0.3">
      <c r="A122" s="716"/>
      <c r="B122" s="717"/>
      <c r="C122" s="718"/>
      <c r="D122" s="604"/>
      <c r="E122" s="607"/>
      <c r="F122" s="610"/>
      <c r="G122" s="580"/>
      <c r="H122" s="589"/>
      <c r="I122" s="613"/>
      <c r="J122" s="616"/>
      <c r="K122" s="619"/>
      <c r="L122" s="580"/>
      <c r="M122" s="580"/>
      <c r="N122" s="595"/>
      <c r="O122" s="598"/>
      <c r="P122" s="589"/>
      <c r="Q122" s="601"/>
      <c r="R122" s="589"/>
      <c r="S122" s="601"/>
      <c r="T122" s="589"/>
      <c r="U122" s="601"/>
      <c r="V122" s="622"/>
      <c r="W122" s="601"/>
      <c r="X122" s="601"/>
      <c r="Y122" s="586"/>
      <c r="Z122" s="366">
        <v>6</v>
      </c>
      <c r="AA122" s="372"/>
      <c r="AB122" s="379"/>
      <c r="AC122" s="372"/>
      <c r="AD122" s="163" t="str">
        <f t="shared" si="8"/>
        <v/>
      </c>
      <c r="AE122" s="379"/>
      <c r="AF122" s="167" t="str">
        <f t="shared" si="9"/>
        <v/>
      </c>
      <c r="AG122" s="379"/>
      <c r="AH122" s="375" t="str">
        <f t="shared" si="10"/>
        <v/>
      </c>
      <c r="AI122" s="174" t="str">
        <f t="shared" si="11"/>
        <v/>
      </c>
      <c r="AJ122" s="175" t="str">
        <f>IFERROR(IF(AND(AD121="Probabilidad",AD122="Probabilidad"),(AJ121-(+AJ121*AI122)),IF(AND(AD121="Impacto",AD122="Probabilidad"),(AJ120-(+AJ120*AI122)),IF(AD122="Impacto",AJ121,""))),"")</f>
        <v/>
      </c>
      <c r="AK122" s="175" t="str">
        <f>IFERROR(IF(AND(AD121="Impacto",AD122="Impacto"),(AK121-(+AK121*AI122)),IF(AND(AD121="Probabilidad",AD122="Impacto"),(AK120-(+AK120*AI122)),IF(AD122="Probabilidad",AK121,""))),"")</f>
        <v/>
      </c>
      <c r="AL122" s="153"/>
      <c r="AM122" s="153"/>
      <c r="AN122" s="153"/>
      <c r="AO122" s="625"/>
      <c r="AP122" s="625"/>
      <c r="AQ122" s="586"/>
      <c r="AR122" s="625"/>
      <c r="AS122" s="625"/>
      <c r="AT122" s="586"/>
      <c r="AU122" s="586"/>
      <c r="AV122" s="586"/>
      <c r="AW122" s="589"/>
      <c r="AX122" s="580"/>
      <c r="AY122" s="580"/>
      <c r="AZ122" s="580"/>
      <c r="BA122" s="580"/>
      <c r="BB122" s="592"/>
      <c r="BC122" s="580"/>
      <c r="BD122" s="580"/>
      <c r="BE122" s="583"/>
      <c r="BF122" s="583"/>
      <c r="BG122" s="583"/>
      <c r="BH122" s="583"/>
      <c r="BI122" s="583"/>
      <c r="BJ122" s="580"/>
      <c r="BK122" s="580"/>
      <c r="BL122" s="577"/>
    </row>
    <row r="123" spans="1:64" hidden="1" x14ac:dyDescent="0.25">
      <c r="A123" s="716"/>
      <c r="B123" s="717"/>
      <c r="C123" s="718"/>
      <c r="D123" s="602"/>
      <c r="E123" s="605"/>
      <c r="F123" s="608"/>
      <c r="G123" s="578"/>
      <c r="H123" s="587"/>
      <c r="I123" s="611" t="str">
        <f>IF(D123="","",IF(D123="RG",'Identificación RG'!B344,IF(H123="","",(CONCATENATE(H123," ",$K$2," ",G123," ",$K$3," ",M123," ",$K$4," ",L123)))))</f>
        <v/>
      </c>
      <c r="J123" s="614"/>
      <c r="K123" s="617" t="str">
        <f>CONCATENATE(" *",'Identificación RG'!C339," *",'Identificación RG'!E339," *",'Identificación RG'!G339)</f>
        <v xml:space="preserve"> * * *</v>
      </c>
      <c r="L123" s="578"/>
      <c r="M123" s="578"/>
      <c r="N123" s="593"/>
      <c r="O123" s="596"/>
      <c r="P123" s="587"/>
      <c r="Q123" s="599" t="str">
        <f>IF(P123="Muy Alta",100%,IF(P123="Alta",80%,IF(P123="Media",60%,IF(P123="Baja",40%,IF(P123="Muy Baja",20%,"")))))</f>
        <v/>
      </c>
      <c r="R123" s="587"/>
      <c r="S123" s="599" t="str">
        <f>IF(R123="Catastrófico",100%,IF(R123="Mayor",80%,IF(R123="Moderado",60%,IF(R123="Menor",40%,IF(R123="Leve",20%,"")))))</f>
        <v/>
      </c>
      <c r="T123" s="587"/>
      <c r="U123" s="599" t="str">
        <f>IF(T123="Catastrófico",100%,IF(T123="Mayor",80%,IF(T123="Moderado",60%,IF(T123="Menor",40%,IF(T123="Leve",20%,"")))))</f>
        <v/>
      </c>
      <c r="V123" s="620" t="str">
        <f>IF(W123=100%,"Catastrófico",IF(W123=80%,"Mayor",IF(W123=60%,"Moderado",IF(W123=40%,"Menor",IF(W123=20%,"Leve","")))))</f>
        <v/>
      </c>
      <c r="W123" s="599" t="str">
        <f>IF(AND(S123="",U123=""),"",MAX(S123,U123))</f>
        <v/>
      </c>
      <c r="X123" s="599" t="str">
        <f>CONCATENATE(P123,V123)</f>
        <v/>
      </c>
      <c r="Y123" s="584"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64">
        <v>1</v>
      </c>
      <c r="AA123" s="370"/>
      <c r="AB123" s="377"/>
      <c r="AC123" s="370"/>
      <c r="AD123" s="160" t="str">
        <f t="shared" si="8"/>
        <v/>
      </c>
      <c r="AE123" s="377"/>
      <c r="AF123" s="373" t="str">
        <f t="shared" si="9"/>
        <v/>
      </c>
      <c r="AG123" s="377"/>
      <c r="AH123" s="373" t="str">
        <f t="shared" si="10"/>
        <v/>
      </c>
      <c r="AI123" s="376" t="str">
        <f t="shared" si="11"/>
        <v/>
      </c>
      <c r="AJ123" s="171" t="str">
        <f>IFERROR(IF(AD123="Probabilidad",(Q123-(+Q123*AI123)),IF(AD123="Impacto",Q123,"")),"")</f>
        <v/>
      </c>
      <c r="AK123" s="171" t="str">
        <f>IFERROR(IF(AD123="Impacto",(W123-(+W123*AI123)),IF(AD123="Probabilidad",W123,"")),"")</f>
        <v/>
      </c>
      <c r="AL123" s="144"/>
      <c r="AM123" s="144"/>
      <c r="AN123" s="144"/>
      <c r="AO123" s="623" t="str">
        <f>Q123</f>
        <v/>
      </c>
      <c r="AP123" s="623" t="str">
        <f>IF(AJ123="","",MIN(AJ123:AJ128))</f>
        <v/>
      </c>
      <c r="AQ123" s="584" t="str">
        <f>IFERROR(IF(AP123="","",IF(AP123&lt;=0.2,"Muy Baja",IF(AP123&lt;=0.4,"Baja",IF(AP123&lt;=0.6,"Media",IF(AP123&lt;=0.8,"Alta","Muy Alta"))))),"")</f>
        <v/>
      </c>
      <c r="AR123" s="623" t="str">
        <f>W123</f>
        <v/>
      </c>
      <c r="AS123" s="623" t="str">
        <f>IF(AK123="","",MIN(AK123:AK128))</f>
        <v/>
      </c>
      <c r="AT123" s="584" t="str">
        <f>IFERROR(IF(AS123="","",IF(AS123&lt;=0.2,"Leve",IF(AS123&lt;=0.4,"Menor",IF(AS123&lt;=0.6,"Moderado",IF(AS123&lt;=0.8,"Mayor","Catastrófico"))))),"")</f>
        <v/>
      </c>
      <c r="AU123" s="584" t="str">
        <f>Y123</f>
        <v/>
      </c>
      <c r="AV123" s="584"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87"/>
      <c r="AX123" s="578"/>
      <c r="AY123" s="578"/>
      <c r="AZ123" s="578"/>
      <c r="BA123" s="578"/>
      <c r="BB123" s="590"/>
      <c r="BC123" s="578"/>
      <c r="BD123" s="578"/>
      <c r="BE123" s="581"/>
      <c r="BF123" s="581"/>
      <c r="BG123" s="581"/>
      <c r="BH123" s="581"/>
      <c r="BI123" s="581"/>
      <c r="BJ123" s="578"/>
      <c r="BK123" s="578"/>
      <c r="BL123" s="575"/>
    </row>
    <row r="124" spans="1:64" hidden="1" x14ac:dyDescent="0.25">
      <c r="A124" s="716"/>
      <c r="B124" s="717"/>
      <c r="C124" s="718"/>
      <c r="D124" s="603"/>
      <c r="E124" s="606"/>
      <c r="F124" s="609"/>
      <c r="G124" s="579"/>
      <c r="H124" s="588"/>
      <c r="I124" s="612"/>
      <c r="J124" s="615"/>
      <c r="K124" s="618"/>
      <c r="L124" s="579"/>
      <c r="M124" s="579"/>
      <c r="N124" s="594"/>
      <c r="O124" s="597"/>
      <c r="P124" s="588"/>
      <c r="Q124" s="600"/>
      <c r="R124" s="588"/>
      <c r="S124" s="600"/>
      <c r="T124" s="588"/>
      <c r="U124" s="600"/>
      <c r="V124" s="621"/>
      <c r="W124" s="600"/>
      <c r="X124" s="600"/>
      <c r="Y124" s="585"/>
      <c r="Z124" s="365">
        <v>2</v>
      </c>
      <c r="AA124" s="371"/>
      <c r="AB124" s="378"/>
      <c r="AC124" s="371"/>
      <c r="AD124" s="161" t="str">
        <f t="shared" si="8"/>
        <v/>
      </c>
      <c r="AE124" s="378"/>
      <c r="AF124" s="166" t="str">
        <f t="shared" si="9"/>
        <v/>
      </c>
      <c r="AG124" s="378"/>
      <c r="AH124" s="374" t="str">
        <f t="shared" si="10"/>
        <v/>
      </c>
      <c r="AI124" s="172" t="str">
        <f t="shared" si="11"/>
        <v/>
      </c>
      <c r="AJ124" s="173" t="str">
        <f>IFERROR(IF(AND(AD123="Probabilidad",AD124="Probabilidad"),(AJ123-(+AJ123*AI124)),IF(AD124="Probabilidad",(Q123-(+Q123*AI124)),IF(AD124="Impacto",AJ123,""))),"")</f>
        <v/>
      </c>
      <c r="AK124" s="173" t="str">
        <f>IFERROR(IF(AND(AD123="Impacto",AD124="Impacto"),(AK123-(+AK123*AI124)),IF(AD124="Impacto",(W123-(W123*AI124)),IF(AD124="Probabilidad",AK123,""))),"")</f>
        <v/>
      </c>
      <c r="AL124" s="149"/>
      <c r="AM124" s="149"/>
      <c r="AN124" s="149"/>
      <c r="AO124" s="624"/>
      <c r="AP124" s="624"/>
      <c r="AQ124" s="585"/>
      <c r="AR124" s="624"/>
      <c r="AS124" s="624"/>
      <c r="AT124" s="585"/>
      <c r="AU124" s="585"/>
      <c r="AV124" s="585"/>
      <c r="AW124" s="588"/>
      <c r="AX124" s="579"/>
      <c r="AY124" s="579"/>
      <c r="AZ124" s="579"/>
      <c r="BA124" s="579"/>
      <c r="BB124" s="591"/>
      <c r="BC124" s="579"/>
      <c r="BD124" s="579"/>
      <c r="BE124" s="582"/>
      <c r="BF124" s="582"/>
      <c r="BG124" s="582"/>
      <c r="BH124" s="582"/>
      <c r="BI124" s="582"/>
      <c r="BJ124" s="579"/>
      <c r="BK124" s="579"/>
      <c r="BL124" s="576"/>
    </row>
    <row r="125" spans="1:64" hidden="1" x14ac:dyDescent="0.25">
      <c r="A125" s="716"/>
      <c r="B125" s="717"/>
      <c r="C125" s="718"/>
      <c r="D125" s="603"/>
      <c r="E125" s="606"/>
      <c r="F125" s="609"/>
      <c r="G125" s="579"/>
      <c r="H125" s="588"/>
      <c r="I125" s="612"/>
      <c r="J125" s="615"/>
      <c r="K125" s="618"/>
      <c r="L125" s="579"/>
      <c r="M125" s="579"/>
      <c r="N125" s="594"/>
      <c r="O125" s="597"/>
      <c r="P125" s="588"/>
      <c r="Q125" s="600"/>
      <c r="R125" s="588"/>
      <c r="S125" s="600"/>
      <c r="T125" s="588"/>
      <c r="U125" s="600"/>
      <c r="V125" s="621"/>
      <c r="W125" s="600"/>
      <c r="X125" s="600"/>
      <c r="Y125" s="585"/>
      <c r="Z125" s="365">
        <v>3</v>
      </c>
      <c r="AA125" s="371"/>
      <c r="AB125" s="378"/>
      <c r="AC125" s="371"/>
      <c r="AD125" s="161" t="str">
        <f t="shared" si="8"/>
        <v/>
      </c>
      <c r="AE125" s="378"/>
      <c r="AF125" s="166" t="str">
        <f t="shared" si="9"/>
        <v/>
      </c>
      <c r="AG125" s="378"/>
      <c r="AH125" s="374" t="str">
        <f t="shared" si="10"/>
        <v/>
      </c>
      <c r="AI125" s="172" t="str">
        <f t="shared" si="11"/>
        <v/>
      </c>
      <c r="AJ125" s="173" t="str">
        <f>IFERROR(IF(AND(AD124="Probabilidad",AD125="Probabilidad"),(AJ124-(+AJ124*AI125)),IF(AND(AD124="Impacto",AD125="Probabilidad"),(AJ123-(+AJ123*AI125)),IF(AD125="Impacto",AJ124,""))),"")</f>
        <v/>
      </c>
      <c r="AK125" s="173" t="str">
        <f>IFERROR(IF(AND(AD124="Impacto",AD125="Impacto"),(AK124-(+AK124*AI125)),IF(AND(AD124="Probabilidad",AD125="Impacto"),(AK123-(+AK123*AI125)),IF(AD125="Probabilidad",AK124,""))),"")</f>
        <v/>
      </c>
      <c r="AL125" s="149"/>
      <c r="AM125" s="149"/>
      <c r="AN125" s="149"/>
      <c r="AO125" s="624"/>
      <c r="AP125" s="624"/>
      <c r="AQ125" s="585"/>
      <c r="AR125" s="624"/>
      <c r="AS125" s="624"/>
      <c r="AT125" s="585"/>
      <c r="AU125" s="585"/>
      <c r="AV125" s="585"/>
      <c r="AW125" s="588"/>
      <c r="AX125" s="579"/>
      <c r="AY125" s="579"/>
      <c r="AZ125" s="579"/>
      <c r="BA125" s="579"/>
      <c r="BB125" s="591"/>
      <c r="BC125" s="579"/>
      <c r="BD125" s="579"/>
      <c r="BE125" s="582"/>
      <c r="BF125" s="582"/>
      <c r="BG125" s="582"/>
      <c r="BH125" s="582"/>
      <c r="BI125" s="582"/>
      <c r="BJ125" s="579"/>
      <c r="BK125" s="579"/>
      <c r="BL125" s="576"/>
    </row>
    <row r="126" spans="1:64" hidden="1" x14ac:dyDescent="0.25">
      <c r="A126" s="716"/>
      <c r="B126" s="717"/>
      <c r="C126" s="718"/>
      <c r="D126" s="603"/>
      <c r="E126" s="606"/>
      <c r="F126" s="609"/>
      <c r="G126" s="579"/>
      <c r="H126" s="588"/>
      <c r="I126" s="612"/>
      <c r="J126" s="615"/>
      <c r="K126" s="618"/>
      <c r="L126" s="579"/>
      <c r="M126" s="579"/>
      <c r="N126" s="594"/>
      <c r="O126" s="597"/>
      <c r="P126" s="588"/>
      <c r="Q126" s="600"/>
      <c r="R126" s="588"/>
      <c r="S126" s="600"/>
      <c r="T126" s="588"/>
      <c r="U126" s="600"/>
      <c r="V126" s="621"/>
      <c r="W126" s="600"/>
      <c r="X126" s="600"/>
      <c r="Y126" s="585"/>
      <c r="Z126" s="365">
        <v>4</v>
      </c>
      <c r="AA126" s="371"/>
      <c r="AB126" s="378"/>
      <c r="AC126" s="371"/>
      <c r="AD126" s="161" t="str">
        <f t="shared" si="8"/>
        <v/>
      </c>
      <c r="AE126" s="378"/>
      <c r="AF126" s="166" t="str">
        <f t="shared" si="9"/>
        <v/>
      </c>
      <c r="AG126" s="378"/>
      <c r="AH126" s="374" t="str">
        <f t="shared" si="10"/>
        <v/>
      </c>
      <c r="AI126" s="172" t="str">
        <f t="shared" si="11"/>
        <v/>
      </c>
      <c r="AJ126" s="173" t="str">
        <f>IFERROR(IF(AND(AD125="Probabilidad",AD126="Probabilidad"),(AJ125-(+AJ125*AI126)),IF(AND(AD125="Impacto",AD126="Probabilidad"),(AJ124-(+AJ124*AI126)),IF(AD126="Impacto",AJ125,""))),"")</f>
        <v/>
      </c>
      <c r="AK126" s="173" t="str">
        <f>IFERROR(IF(AND(AD125="Impacto",AD126="Impacto"),(AK125-(+AK125*AI126)),IF(AND(AD125="Probabilidad",AD126="Impacto"),(AK124-(+AK124*AI126)),IF(AD126="Probabilidad",AK125,""))),"")</f>
        <v/>
      </c>
      <c r="AL126" s="149"/>
      <c r="AM126" s="149"/>
      <c r="AN126" s="149"/>
      <c r="AO126" s="624"/>
      <c r="AP126" s="624"/>
      <c r="AQ126" s="585"/>
      <c r="AR126" s="624"/>
      <c r="AS126" s="624"/>
      <c r="AT126" s="585"/>
      <c r="AU126" s="585"/>
      <c r="AV126" s="585"/>
      <c r="AW126" s="588"/>
      <c r="AX126" s="579"/>
      <c r="AY126" s="579"/>
      <c r="AZ126" s="579"/>
      <c r="BA126" s="579"/>
      <c r="BB126" s="591"/>
      <c r="BC126" s="579"/>
      <c r="BD126" s="579"/>
      <c r="BE126" s="582"/>
      <c r="BF126" s="582"/>
      <c r="BG126" s="582"/>
      <c r="BH126" s="582"/>
      <c r="BI126" s="582"/>
      <c r="BJ126" s="579"/>
      <c r="BK126" s="579"/>
      <c r="BL126" s="576"/>
    </row>
    <row r="127" spans="1:64" hidden="1" x14ac:dyDescent="0.25">
      <c r="A127" s="716"/>
      <c r="B127" s="717"/>
      <c r="C127" s="718"/>
      <c r="D127" s="603"/>
      <c r="E127" s="606"/>
      <c r="F127" s="609"/>
      <c r="G127" s="579"/>
      <c r="H127" s="588"/>
      <c r="I127" s="612"/>
      <c r="J127" s="615"/>
      <c r="K127" s="618"/>
      <c r="L127" s="579"/>
      <c r="M127" s="579"/>
      <c r="N127" s="594"/>
      <c r="O127" s="597"/>
      <c r="P127" s="588"/>
      <c r="Q127" s="600"/>
      <c r="R127" s="588"/>
      <c r="S127" s="600"/>
      <c r="T127" s="588"/>
      <c r="U127" s="600"/>
      <c r="V127" s="621"/>
      <c r="W127" s="600"/>
      <c r="X127" s="600"/>
      <c r="Y127" s="585"/>
      <c r="Z127" s="365">
        <v>5</v>
      </c>
      <c r="AA127" s="371"/>
      <c r="AB127" s="378"/>
      <c r="AC127" s="371"/>
      <c r="AD127" s="161" t="str">
        <f t="shared" si="8"/>
        <v/>
      </c>
      <c r="AE127" s="378"/>
      <c r="AF127" s="166" t="str">
        <f t="shared" si="9"/>
        <v/>
      </c>
      <c r="AG127" s="378"/>
      <c r="AH127" s="374" t="str">
        <f t="shared" si="10"/>
        <v/>
      </c>
      <c r="AI127" s="172" t="str">
        <f t="shared" si="11"/>
        <v/>
      </c>
      <c r="AJ127" s="173" t="str">
        <f>IFERROR(IF(AND(AD126="Probabilidad",AD127="Probabilidad"),(AJ126-(+AJ126*AI127)),IF(AND(AD126="Impacto",AD127="Probabilidad"),(AJ125-(+AJ125*AI127)),IF(AD127="Impacto",AJ126,""))),"")</f>
        <v/>
      </c>
      <c r="AK127" s="173" t="str">
        <f>IFERROR(IF(AND(AD126="Impacto",AD127="Impacto"),(AK126-(+AK126*AI127)),IF(AND(AD126="Probabilidad",AD127="Impacto"),(AK125-(+AK125*AI127)),IF(AD127="Probabilidad",AK126,""))),"")</f>
        <v/>
      </c>
      <c r="AL127" s="149"/>
      <c r="AM127" s="149"/>
      <c r="AN127" s="149"/>
      <c r="AO127" s="624"/>
      <c r="AP127" s="624"/>
      <c r="AQ127" s="585"/>
      <c r="AR127" s="624"/>
      <c r="AS127" s="624"/>
      <c r="AT127" s="585"/>
      <c r="AU127" s="585"/>
      <c r="AV127" s="585"/>
      <c r="AW127" s="588"/>
      <c r="AX127" s="579"/>
      <c r="AY127" s="579"/>
      <c r="AZ127" s="579"/>
      <c r="BA127" s="579"/>
      <c r="BB127" s="591"/>
      <c r="BC127" s="579"/>
      <c r="BD127" s="579"/>
      <c r="BE127" s="582"/>
      <c r="BF127" s="582"/>
      <c r="BG127" s="582"/>
      <c r="BH127" s="582"/>
      <c r="BI127" s="582"/>
      <c r="BJ127" s="579"/>
      <c r="BK127" s="579"/>
      <c r="BL127" s="576"/>
    </row>
    <row r="128" spans="1:64" ht="15.75" hidden="1" thickBot="1" x14ac:dyDescent="0.3">
      <c r="A128" s="716"/>
      <c r="B128" s="717"/>
      <c r="C128" s="718"/>
      <c r="D128" s="604"/>
      <c r="E128" s="607"/>
      <c r="F128" s="610"/>
      <c r="G128" s="580"/>
      <c r="H128" s="589"/>
      <c r="I128" s="613"/>
      <c r="J128" s="616"/>
      <c r="K128" s="619"/>
      <c r="L128" s="580"/>
      <c r="M128" s="580"/>
      <c r="N128" s="595"/>
      <c r="O128" s="598"/>
      <c r="P128" s="589"/>
      <c r="Q128" s="601"/>
      <c r="R128" s="589"/>
      <c r="S128" s="601"/>
      <c r="T128" s="589"/>
      <c r="U128" s="601"/>
      <c r="V128" s="622"/>
      <c r="W128" s="601"/>
      <c r="X128" s="601"/>
      <c r="Y128" s="586"/>
      <c r="Z128" s="366">
        <v>6</v>
      </c>
      <c r="AA128" s="372"/>
      <c r="AB128" s="379"/>
      <c r="AC128" s="372"/>
      <c r="AD128" s="163" t="str">
        <f t="shared" si="8"/>
        <v/>
      </c>
      <c r="AE128" s="379"/>
      <c r="AF128" s="167" t="str">
        <f t="shared" si="9"/>
        <v/>
      </c>
      <c r="AG128" s="379"/>
      <c r="AH128" s="375" t="str">
        <f t="shared" si="10"/>
        <v/>
      </c>
      <c r="AI128" s="174" t="str">
        <f t="shared" si="11"/>
        <v/>
      </c>
      <c r="AJ128" s="175" t="str">
        <f>IFERROR(IF(AND(AD127="Probabilidad",AD128="Probabilidad"),(AJ127-(+AJ127*AI128)),IF(AND(AD127="Impacto",AD128="Probabilidad"),(AJ126-(+AJ126*AI128)),IF(AD128="Impacto",AJ127,""))),"")</f>
        <v/>
      </c>
      <c r="AK128" s="175" t="str">
        <f>IFERROR(IF(AND(AD127="Impacto",AD128="Impacto"),(AK127-(+AK127*AI128)),IF(AND(AD127="Probabilidad",AD128="Impacto"),(AK126-(+AK126*AI128)),IF(AD128="Probabilidad",AK127,""))),"")</f>
        <v/>
      </c>
      <c r="AL128" s="153"/>
      <c r="AM128" s="153"/>
      <c r="AN128" s="153"/>
      <c r="AO128" s="625"/>
      <c r="AP128" s="625"/>
      <c r="AQ128" s="586"/>
      <c r="AR128" s="625"/>
      <c r="AS128" s="625"/>
      <c r="AT128" s="586"/>
      <c r="AU128" s="586"/>
      <c r="AV128" s="586"/>
      <c r="AW128" s="589"/>
      <c r="AX128" s="580"/>
      <c r="AY128" s="580"/>
      <c r="AZ128" s="580"/>
      <c r="BA128" s="580"/>
      <c r="BB128" s="592"/>
      <c r="BC128" s="580"/>
      <c r="BD128" s="580"/>
      <c r="BE128" s="583"/>
      <c r="BF128" s="583"/>
      <c r="BG128" s="583"/>
      <c r="BH128" s="583"/>
      <c r="BI128" s="583"/>
      <c r="BJ128" s="580"/>
      <c r="BK128" s="580"/>
      <c r="BL128" s="577"/>
    </row>
    <row r="129" spans="1:64" hidden="1" x14ac:dyDescent="0.25">
      <c r="A129" s="716"/>
      <c r="B129" s="717"/>
      <c r="C129" s="718"/>
      <c r="D129" s="602"/>
      <c r="E129" s="605"/>
      <c r="F129" s="608"/>
      <c r="G129" s="578"/>
      <c r="H129" s="587"/>
      <c r="I129" s="611" t="str">
        <f>IF(D129="","",IF(D129="RG",'Identificación RG'!B361,IF(H129="","",(CONCATENATE(H129," ",$K$2," ",G129," ",$K$3," ",M129," ",$K$4," ",L129)))))</f>
        <v/>
      </c>
      <c r="J129" s="614"/>
      <c r="K129" s="617" t="str">
        <f>CONCATENATE(" *",'Identificación RG'!C356," *",'Identificación RG'!E356," *",'Identificación RG'!G356)</f>
        <v xml:space="preserve"> * * *</v>
      </c>
      <c r="L129" s="578"/>
      <c r="M129" s="578"/>
      <c r="N129" s="593"/>
      <c r="O129" s="596"/>
      <c r="P129" s="587"/>
      <c r="Q129" s="599" t="str">
        <f>IF(P129="Muy Alta",100%,IF(P129="Alta",80%,IF(P129="Media",60%,IF(P129="Baja",40%,IF(P129="Muy Baja",20%,"")))))</f>
        <v/>
      </c>
      <c r="R129" s="587"/>
      <c r="S129" s="599" t="str">
        <f>IF(R129="Catastrófico",100%,IF(R129="Mayor",80%,IF(R129="Moderado",60%,IF(R129="Menor",40%,IF(R129="Leve",20%,"")))))</f>
        <v/>
      </c>
      <c r="T129" s="587"/>
      <c r="U129" s="599" t="str">
        <f>IF(T129="Catastrófico",100%,IF(T129="Mayor",80%,IF(T129="Moderado",60%,IF(T129="Menor",40%,IF(T129="Leve",20%,"")))))</f>
        <v/>
      </c>
      <c r="V129" s="620" t="str">
        <f>IF(W129=100%,"Catastrófico",IF(W129=80%,"Mayor",IF(W129=60%,"Moderado",IF(W129=40%,"Menor",IF(W129=20%,"Leve","")))))</f>
        <v/>
      </c>
      <c r="W129" s="599" t="str">
        <f>IF(AND(S129="",U129=""),"",MAX(S129,U129))</f>
        <v/>
      </c>
      <c r="X129" s="599" t="str">
        <f>CONCATENATE(P129,V129)</f>
        <v/>
      </c>
      <c r="Y129" s="584"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64">
        <v>1</v>
      </c>
      <c r="AA129" s="392"/>
      <c r="AB129" s="399"/>
      <c r="AC129" s="392"/>
      <c r="AD129" s="160" t="str">
        <f t="shared" ref="AD129:AD140" si="12">IF(OR(AE129="Preventivo",AE129="Detectivo"),"Probabilidad",IF(AE129="Correctivo","Impacto",""))</f>
        <v/>
      </c>
      <c r="AE129" s="399"/>
      <c r="AF129" s="396" t="str">
        <f t="shared" ref="AF129:AF140" si="13">IF(AE129="","",IF(AE129="Preventivo",25%,IF(AE129="Detectivo",15%,IF(AE129="Correctivo",10%))))</f>
        <v/>
      </c>
      <c r="AG129" s="399"/>
      <c r="AH129" s="396" t="str">
        <f t="shared" ref="AH129:AH140" si="14">IF(AG129="Automático",25%,IF(AG129="Manual",15%,""))</f>
        <v/>
      </c>
      <c r="AI129" s="395" t="str">
        <f t="shared" ref="AI129:AI140" si="15">IF(OR(AF129="",AH129=""),"",AF129+AH129)</f>
        <v/>
      </c>
      <c r="AJ129" s="171" t="str">
        <f>IFERROR(IF(AD129="Probabilidad",(Q129-(+Q129*AI129)),IF(AD129="Impacto",Q129,"")),"")</f>
        <v/>
      </c>
      <c r="AK129" s="171" t="str">
        <f>IFERROR(IF(AD129="Impacto",(W129-(+W129*AI129)),IF(AD129="Probabilidad",W129,"")),"")</f>
        <v/>
      </c>
      <c r="AL129" s="144"/>
      <c r="AM129" s="144"/>
      <c r="AN129" s="144"/>
      <c r="AO129" s="623" t="str">
        <f>Q129</f>
        <v/>
      </c>
      <c r="AP129" s="623" t="str">
        <f>IF(AJ129="","",MIN(AJ129:AJ134))</f>
        <v/>
      </c>
      <c r="AQ129" s="584" t="str">
        <f>IFERROR(IF(AP129="","",IF(AP129&lt;=0.2,"Muy Baja",IF(AP129&lt;=0.4,"Baja",IF(AP129&lt;=0.6,"Media",IF(AP129&lt;=0.8,"Alta","Muy Alta"))))),"")</f>
        <v/>
      </c>
      <c r="AR129" s="623" t="str">
        <f>W129</f>
        <v/>
      </c>
      <c r="AS129" s="623" t="str">
        <f>IF(AK129="","",MIN(AK129:AK134))</f>
        <v/>
      </c>
      <c r="AT129" s="584" t="str">
        <f>IFERROR(IF(AS129="","",IF(AS129&lt;=0.2,"Leve",IF(AS129&lt;=0.4,"Menor",IF(AS129&lt;=0.6,"Moderado",IF(AS129&lt;=0.8,"Mayor","Catastrófico"))))),"")</f>
        <v/>
      </c>
      <c r="AU129" s="584" t="str">
        <f>Y129</f>
        <v/>
      </c>
      <c r="AV129" s="584"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87"/>
      <c r="AX129" s="578"/>
      <c r="AY129" s="578"/>
      <c r="AZ129" s="578"/>
      <c r="BA129" s="578"/>
      <c r="BB129" s="590"/>
      <c r="BC129" s="578"/>
      <c r="BD129" s="578"/>
      <c r="BE129" s="581"/>
      <c r="BF129" s="581"/>
      <c r="BG129" s="581"/>
      <c r="BH129" s="581"/>
      <c r="BI129" s="581"/>
      <c r="BJ129" s="578"/>
      <c r="BK129" s="578"/>
      <c r="BL129" s="575"/>
    </row>
    <row r="130" spans="1:64" hidden="1" x14ac:dyDescent="0.25">
      <c r="A130" s="716"/>
      <c r="B130" s="717"/>
      <c r="C130" s="718"/>
      <c r="D130" s="603"/>
      <c r="E130" s="606"/>
      <c r="F130" s="609"/>
      <c r="G130" s="579"/>
      <c r="H130" s="588"/>
      <c r="I130" s="612"/>
      <c r="J130" s="615"/>
      <c r="K130" s="618"/>
      <c r="L130" s="579"/>
      <c r="M130" s="579"/>
      <c r="N130" s="594"/>
      <c r="O130" s="597"/>
      <c r="P130" s="588"/>
      <c r="Q130" s="600"/>
      <c r="R130" s="588"/>
      <c r="S130" s="600"/>
      <c r="T130" s="588"/>
      <c r="U130" s="600"/>
      <c r="V130" s="621"/>
      <c r="W130" s="600"/>
      <c r="X130" s="600"/>
      <c r="Y130" s="585"/>
      <c r="Z130" s="365">
        <v>2</v>
      </c>
      <c r="AA130" s="393"/>
      <c r="AB130" s="400"/>
      <c r="AC130" s="393"/>
      <c r="AD130" s="161" t="str">
        <f t="shared" si="12"/>
        <v/>
      </c>
      <c r="AE130" s="400"/>
      <c r="AF130" s="166" t="str">
        <f t="shared" si="13"/>
        <v/>
      </c>
      <c r="AG130" s="400"/>
      <c r="AH130" s="397" t="str">
        <f t="shared" si="14"/>
        <v/>
      </c>
      <c r="AI130" s="172" t="str">
        <f t="shared" si="15"/>
        <v/>
      </c>
      <c r="AJ130" s="173" t="str">
        <f>IFERROR(IF(AND(AD129="Probabilidad",AD130="Probabilidad"),(AJ129-(+AJ129*AI130)),IF(AD130="Probabilidad",(Q129-(+Q129*AI130)),IF(AD130="Impacto",AJ129,""))),"")</f>
        <v/>
      </c>
      <c r="AK130" s="173" t="str">
        <f>IFERROR(IF(AND(AD129="Impacto",AD130="Impacto"),(AK129-(+AK129*AI130)),IF(AD130="Impacto",(W129-(W129*AI130)),IF(AD130="Probabilidad",AK129,""))),"")</f>
        <v/>
      </c>
      <c r="AL130" s="149"/>
      <c r="AM130" s="149"/>
      <c r="AN130" s="149"/>
      <c r="AO130" s="624"/>
      <c r="AP130" s="624"/>
      <c r="AQ130" s="585"/>
      <c r="AR130" s="624"/>
      <c r="AS130" s="624"/>
      <c r="AT130" s="585"/>
      <c r="AU130" s="585"/>
      <c r="AV130" s="585"/>
      <c r="AW130" s="588"/>
      <c r="AX130" s="579"/>
      <c r="AY130" s="579"/>
      <c r="AZ130" s="579"/>
      <c r="BA130" s="579"/>
      <c r="BB130" s="591"/>
      <c r="BC130" s="579"/>
      <c r="BD130" s="579"/>
      <c r="BE130" s="582"/>
      <c r="BF130" s="582"/>
      <c r="BG130" s="582"/>
      <c r="BH130" s="582"/>
      <c r="BI130" s="582"/>
      <c r="BJ130" s="579"/>
      <c r="BK130" s="579"/>
      <c r="BL130" s="576"/>
    </row>
    <row r="131" spans="1:64" hidden="1" x14ac:dyDescent="0.25">
      <c r="A131" s="716"/>
      <c r="B131" s="717"/>
      <c r="C131" s="718"/>
      <c r="D131" s="603"/>
      <c r="E131" s="606"/>
      <c r="F131" s="609"/>
      <c r="G131" s="579"/>
      <c r="H131" s="588"/>
      <c r="I131" s="612"/>
      <c r="J131" s="615"/>
      <c r="K131" s="618"/>
      <c r="L131" s="579"/>
      <c r="M131" s="579"/>
      <c r="N131" s="594"/>
      <c r="O131" s="597"/>
      <c r="P131" s="588"/>
      <c r="Q131" s="600"/>
      <c r="R131" s="588"/>
      <c r="S131" s="600"/>
      <c r="T131" s="588"/>
      <c r="U131" s="600"/>
      <c r="V131" s="621"/>
      <c r="W131" s="600"/>
      <c r="X131" s="600"/>
      <c r="Y131" s="585"/>
      <c r="Z131" s="365">
        <v>3</v>
      </c>
      <c r="AA131" s="393"/>
      <c r="AB131" s="400"/>
      <c r="AC131" s="393"/>
      <c r="AD131" s="161" t="str">
        <f t="shared" si="12"/>
        <v/>
      </c>
      <c r="AE131" s="400"/>
      <c r="AF131" s="166" t="str">
        <f t="shared" si="13"/>
        <v/>
      </c>
      <c r="AG131" s="400"/>
      <c r="AH131" s="397" t="str">
        <f t="shared" si="14"/>
        <v/>
      </c>
      <c r="AI131" s="172" t="str">
        <f t="shared" si="15"/>
        <v/>
      </c>
      <c r="AJ131" s="173" t="str">
        <f>IFERROR(IF(AND(AD130="Probabilidad",AD131="Probabilidad"),(AJ130-(+AJ130*AI131)),IF(AND(AD130="Impacto",AD131="Probabilidad"),(AJ129-(+AJ129*AI131)),IF(AD131="Impacto",AJ130,""))),"")</f>
        <v/>
      </c>
      <c r="AK131" s="173" t="str">
        <f>IFERROR(IF(AND(AD130="Impacto",AD131="Impacto"),(AK130-(+AK130*AI131)),IF(AND(AD130="Probabilidad",AD131="Impacto"),(AK129-(+AK129*AI131)),IF(AD131="Probabilidad",AK130,""))),"")</f>
        <v/>
      </c>
      <c r="AL131" s="149"/>
      <c r="AM131" s="149"/>
      <c r="AN131" s="149"/>
      <c r="AO131" s="624"/>
      <c r="AP131" s="624"/>
      <c r="AQ131" s="585"/>
      <c r="AR131" s="624"/>
      <c r="AS131" s="624"/>
      <c r="AT131" s="585"/>
      <c r="AU131" s="585"/>
      <c r="AV131" s="585"/>
      <c r="AW131" s="588"/>
      <c r="AX131" s="579"/>
      <c r="AY131" s="579"/>
      <c r="AZ131" s="579"/>
      <c r="BA131" s="579"/>
      <c r="BB131" s="591"/>
      <c r="BC131" s="579"/>
      <c r="BD131" s="579"/>
      <c r="BE131" s="582"/>
      <c r="BF131" s="582"/>
      <c r="BG131" s="582"/>
      <c r="BH131" s="582"/>
      <c r="BI131" s="582"/>
      <c r="BJ131" s="579"/>
      <c r="BK131" s="579"/>
      <c r="BL131" s="576"/>
    </row>
    <row r="132" spans="1:64" hidden="1" x14ac:dyDescent="0.25">
      <c r="A132" s="716"/>
      <c r="B132" s="717"/>
      <c r="C132" s="718"/>
      <c r="D132" s="603"/>
      <c r="E132" s="606"/>
      <c r="F132" s="609"/>
      <c r="G132" s="579"/>
      <c r="H132" s="588"/>
      <c r="I132" s="612"/>
      <c r="J132" s="615"/>
      <c r="K132" s="618"/>
      <c r="L132" s="579"/>
      <c r="M132" s="579"/>
      <c r="N132" s="594"/>
      <c r="O132" s="597"/>
      <c r="P132" s="588"/>
      <c r="Q132" s="600"/>
      <c r="R132" s="588"/>
      <c r="S132" s="600"/>
      <c r="T132" s="588"/>
      <c r="U132" s="600"/>
      <c r="V132" s="621"/>
      <c r="W132" s="600"/>
      <c r="X132" s="600"/>
      <c r="Y132" s="585"/>
      <c r="Z132" s="365">
        <v>4</v>
      </c>
      <c r="AA132" s="393"/>
      <c r="AB132" s="400"/>
      <c r="AC132" s="393"/>
      <c r="AD132" s="161" t="str">
        <f t="shared" si="12"/>
        <v/>
      </c>
      <c r="AE132" s="400"/>
      <c r="AF132" s="166" t="str">
        <f t="shared" si="13"/>
        <v/>
      </c>
      <c r="AG132" s="400"/>
      <c r="AH132" s="397" t="str">
        <f t="shared" si="14"/>
        <v/>
      </c>
      <c r="AI132" s="172" t="str">
        <f t="shared" si="15"/>
        <v/>
      </c>
      <c r="AJ132" s="173" t="str">
        <f>IFERROR(IF(AND(AD131="Probabilidad",AD132="Probabilidad"),(AJ131-(+AJ131*AI132)),IF(AND(AD131="Impacto",AD132="Probabilidad"),(AJ130-(+AJ130*AI132)),IF(AD132="Impacto",AJ131,""))),"")</f>
        <v/>
      </c>
      <c r="AK132" s="173" t="str">
        <f>IFERROR(IF(AND(AD131="Impacto",AD132="Impacto"),(AK131-(+AK131*AI132)),IF(AND(AD131="Probabilidad",AD132="Impacto"),(AK130-(+AK130*AI132)),IF(AD132="Probabilidad",AK131,""))),"")</f>
        <v/>
      </c>
      <c r="AL132" s="149"/>
      <c r="AM132" s="149"/>
      <c r="AN132" s="149"/>
      <c r="AO132" s="624"/>
      <c r="AP132" s="624"/>
      <c r="AQ132" s="585"/>
      <c r="AR132" s="624"/>
      <c r="AS132" s="624"/>
      <c r="AT132" s="585"/>
      <c r="AU132" s="585"/>
      <c r="AV132" s="585"/>
      <c r="AW132" s="588"/>
      <c r="AX132" s="579"/>
      <c r="AY132" s="579"/>
      <c r="AZ132" s="579"/>
      <c r="BA132" s="579"/>
      <c r="BB132" s="591"/>
      <c r="BC132" s="579"/>
      <c r="BD132" s="579"/>
      <c r="BE132" s="582"/>
      <c r="BF132" s="582"/>
      <c r="BG132" s="582"/>
      <c r="BH132" s="582"/>
      <c r="BI132" s="582"/>
      <c r="BJ132" s="579"/>
      <c r="BK132" s="579"/>
      <c r="BL132" s="576"/>
    </row>
    <row r="133" spans="1:64" hidden="1" x14ac:dyDescent="0.25">
      <c r="A133" s="716"/>
      <c r="B133" s="717"/>
      <c r="C133" s="718"/>
      <c r="D133" s="603"/>
      <c r="E133" s="606"/>
      <c r="F133" s="609"/>
      <c r="G133" s="579"/>
      <c r="H133" s="588"/>
      <c r="I133" s="612"/>
      <c r="J133" s="615"/>
      <c r="K133" s="618"/>
      <c r="L133" s="579"/>
      <c r="M133" s="579"/>
      <c r="N133" s="594"/>
      <c r="O133" s="597"/>
      <c r="P133" s="588"/>
      <c r="Q133" s="600"/>
      <c r="R133" s="588"/>
      <c r="S133" s="600"/>
      <c r="T133" s="588"/>
      <c r="U133" s="600"/>
      <c r="V133" s="621"/>
      <c r="W133" s="600"/>
      <c r="X133" s="600"/>
      <c r="Y133" s="585"/>
      <c r="Z133" s="365">
        <v>5</v>
      </c>
      <c r="AA133" s="393"/>
      <c r="AB133" s="400"/>
      <c r="AC133" s="393"/>
      <c r="AD133" s="161" t="str">
        <f t="shared" si="12"/>
        <v/>
      </c>
      <c r="AE133" s="400"/>
      <c r="AF133" s="166" t="str">
        <f t="shared" si="13"/>
        <v/>
      </c>
      <c r="AG133" s="400"/>
      <c r="AH133" s="397" t="str">
        <f t="shared" si="14"/>
        <v/>
      </c>
      <c r="AI133" s="172" t="str">
        <f t="shared" si="15"/>
        <v/>
      </c>
      <c r="AJ133" s="173" t="str">
        <f>IFERROR(IF(AND(AD132="Probabilidad",AD133="Probabilidad"),(AJ132-(+AJ132*AI133)),IF(AND(AD132="Impacto",AD133="Probabilidad"),(AJ131-(+AJ131*AI133)),IF(AD133="Impacto",AJ132,""))),"")</f>
        <v/>
      </c>
      <c r="AK133" s="173" t="str">
        <f>IFERROR(IF(AND(AD132="Impacto",AD133="Impacto"),(AK132-(+AK132*AI133)),IF(AND(AD132="Probabilidad",AD133="Impacto"),(AK131-(+AK131*AI133)),IF(AD133="Probabilidad",AK132,""))),"")</f>
        <v/>
      </c>
      <c r="AL133" s="149"/>
      <c r="AM133" s="149"/>
      <c r="AN133" s="149"/>
      <c r="AO133" s="624"/>
      <c r="AP133" s="624"/>
      <c r="AQ133" s="585"/>
      <c r="AR133" s="624"/>
      <c r="AS133" s="624"/>
      <c r="AT133" s="585"/>
      <c r="AU133" s="585"/>
      <c r="AV133" s="585"/>
      <c r="AW133" s="588"/>
      <c r="AX133" s="579"/>
      <c r="AY133" s="579"/>
      <c r="AZ133" s="579"/>
      <c r="BA133" s="579"/>
      <c r="BB133" s="591"/>
      <c r="BC133" s="579"/>
      <c r="BD133" s="579"/>
      <c r="BE133" s="582"/>
      <c r="BF133" s="582"/>
      <c r="BG133" s="582"/>
      <c r="BH133" s="582"/>
      <c r="BI133" s="582"/>
      <c r="BJ133" s="579"/>
      <c r="BK133" s="579"/>
      <c r="BL133" s="576"/>
    </row>
    <row r="134" spans="1:64" ht="15.75" hidden="1" thickBot="1" x14ac:dyDescent="0.3">
      <c r="A134" s="716"/>
      <c r="B134" s="717"/>
      <c r="C134" s="718"/>
      <c r="D134" s="604"/>
      <c r="E134" s="607"/>
      <c r="F134" s="610"/>
      <c r="G134" s="580"/>
      <c r="H134" s="589"/>
      <c r="I134" s="613"/>
      <c r="J134" s="616"/>
      <c r="K134" s="619"/>
      <c r="L134" s="580"/>
      <c r="M134" s="580"/>
      <c r="N134" s="595"/>
      <c r="O134" s="598"/>
      <c r="P134" s="589"/>
      <c r="Q134" s="601"/>
      <c r="R134" s="589"/>
      <c r="S134" s="601"/>
      <c r="T134" s="589"/>
      <c r="U134" s="601"/>
      <c r="V134" s="622"/>
      <c r="W134" s="601"/>
      <c r="X134" s="601"/>
      <c r="Y134" s="586"/>
      <c r="Z134" s="366">
        <v>6</v>
      </c>
      <c r="AA134" s="394"/>
      <c r="AB134" s="401"/>
      <c r="AC134" s="394"/>
      <c r="AD134" s="163" t="str">
        <f t="shared" si="12"/>
        <v/>
      </c>
      <c r="AE134" s="401"/>
      <c r="AF134" s="167" t="str">
        <f t="shared" si="13"/>
        <v/>
      </c>
      <c r="AG134" s="401"/>
      <c r="AH134" s="398" t="str">
        <f t="shared" si="14"/>
        <v/>
      </c>
      <c r="AI134" s="174" t="str">
        <f t="shared" si="15"/>
        <v/>
      </c>
      <c r="AJ134" s="175" t="str">
        <f>IFERROR(IF(AND(AD133="Probabilidad",AD134="Probabilidad"),(AJ133-(+AJ133*AI134)),IF(AND(AD133="Impacto",AD134="Probabilidad"),(AJ132-(+AJ132*AI134)),IF(AD134="Impacto",AJ133,""))),"")</f>
        <v/>
      </c>
      <c r="AK134" s="175" t="str">
        <f>IFERROR(IF(AND(AD133="Impacto",AD134="Impacto"),(AK133-(+AK133*AI134)),IF(AND(AD133="Probabilidad",AD134="Impacto"),(AK132-(+AK132*AI134)),IF(AD134="Probabilidad",AK133,""))),"")</f>
        <v/>
      </c>
      <c r="AL134" s="153"/>
      <c r="AM134" s="153"/>
      <c r="AN134" s="153"/>
      <c r="AO134" s="625"/>
      <c r="AP134" s="625"/>
      <c r="AQ134" s="586"/>
      <c r="AR134" s="625"/>
      <c r="AS134" s="625"/>
      <c r="AT134" s="586"/>
      <c r="AU134" s="586"/>
      <c r="AV134" s="586"/>
      <c r="AW134" s="589"/>
      <c r="AX134" s="580"/>
      <c r="AY134" s="580"/>
      <c r="AZ134" s="580"/>
      <c r="BA134" s="580"/>
      <c r="BB134" s="592"/>
      <c r="BC134" s="580"/>
      <c r="BD134" s="580"/>
      <c r="BE134" s="583"/>
      <c r="BF134" s="583"/>
      <c r="BG134" s="583"/>
      <c r="BH134" s="583"/>
      <c r="BI134" s="583"/>
      <c r="BJ134" s="580"/>
      <c r="BK134" s="580"/>
      <c r="BL134" s="577"/>
    </row>
    <row r="135" spans="1:64" hidden="1" x14ac:dyDescent="0.25">
      <c r="A135" s="716"/>
      <c r="B135" s="717"/>
      <c r="C135" s="718"/>
      <c r="D135" s="602"/>
      <c r="E135" s="605"/>
      <c r="F135" s="608"/>
      <c r="G135" s="578"/>
      <c r="H135" s="587"/>
      <c r="I135" s="611" t="str">
        <f>IF(D135="","",IF(D135="RG",'Identificación RG'!B378,IF(H135="","",(CONCATENATE(H135," ",$K$2," ",G135," ",$K$3," ",M135," ",$K$4," ",L135)))))</f>
        <v/>
      </c>
      <c r="J135" s="614"/>
      <c r="K135" s="617" t="str">
        <f>CONCATENATE(" *",'Identificación RG'!C373," *",'Identificación RG'!E373," *",'Identificación RG'!G373)</f>
        <v xml:space="preserve"> * * *</v>
      </c>
      <c r="L135" s="578"/>
      <c r="M135" s="578"/>
      <c r="N135" s="593"/>
      <c r="O135" s="596"/>
      <c r="P135" s="587"/>
      <c r="Q135" s="599" t="str">
        <f>IF(P135="Muy Alta",100%,IF(P135="Alta",80%,IF(P135="Media",60%,IF(P135="Baja",40%,IF(P135="Muy Baja",20%,"")))))</f>
        <v/>
      </c>
      <c r="R135" s="587"/>
      <c r="S135" s="599" t="str">
        <f>IF(R135="Catastrófico",100%,IF(R135="Mayor",80%,IF(R135="Moderado",60%,IF(R135="Menor",40%,IF(R135="Leve",20%,"")))))</f>
        <v/>
      </c>
      <c r="T135" s="587"/>
      <c r="U135" s="599" t="str">
        <f>IF(T135="Catastrófico",100%,IF(T135="Mayor",80%,IF(T135="Moderado",60%,IF(T135="Menor",40%,IF(T135="Leve",20%,"")))))</f>
        <v/>
      </c>
      <c r="V135" s="620" t="str">
        <f>IF(W135=100%,"Catastrófico",IF(W135=80%,"Mayor",IF(W135=60%,"Moderado",IF(W135=40%,"Menor",IF(W135=20%,"Leve","")))))</f>
        <v/>
      </c>
      <c r="W135" s="599" t="str">
        <f>IF(AND(S135="",U135=""),"",MAX(S135,U135))</f>
        <v/>
      </c>
      <c r="X135" s="599" t="str">
        <f>CONCATENATE(P135,V135)</f>
        <v/>
      </c>
      <c r="Y135" s="584"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64">
        <v>1</v>
      </c>
      <c r="AA135" s="392"/>
      <c r="AB135" s="399"/>
      <c r="AC135" s="392"/>
      <c r="AD135" s="160" t="str">
        <f t="shared" si="12"/>
        <v/>
      </c>
      <c r="AE135" s="399"/>
      <c r="AF135" s="396" t="str">
        <f t="shared" si="13"/>
        <v/>
      </c>
      <c r="AG135" s="399"/>
      <c r="AH135" s="396" t="str">
        <f t="shared" si="14"/>
        <v/>
      </c>
      <c r="AI135" s="395" t="str">
        <f t="shared" si="15"/>
        <v/>
      </c>
      <c r="AJ135" s="171" t="str">
        <f>IFERROR(IF(AD135="Probabilidad",(Q135-(+Q135*AI135)),IF(AD135="Impacto",Q135,"")),"")</f>
        <v/>
      </c>
      <c r="AK135" s="171" t="str">
        <f>IFERROR(IF(AD135="Impacto",(W135-(+W135*AI135)),IF(AD135="Probabilidad",W135,"")),"")</f>
        <v/>
      </c>
      <c r="AL135" s="144"/>
      <c r="AM135" s="144"/>
      <c r="AN135" s="144"/>
      <c r="AO135" s="623" t="str">
        <f>Q135</f>
        <v/>
      </c>
      <c r="AP135" s="623" t="str">
        <f>IF(AJ135="","",MIN(AJ135:AJ140))</f>
        <v/>
      </c>
      <c r="AQ135" s="584" t="str">
        <f>IFERROR(IF(AP135="","",IF(AP135&lt;=0.2,"Muy Baja",IF(AP135&lt;=0.4,"Baja",IF(AP135&lt;=0.6,"Media",IF(AP135&lt;=0.8,"Alta","Muy Alta"))))),"")</f>
        <v/>
      </c>
      <c r="AR135" s="623" t="str">
        <f>W135</f>
        <v/>
      </c>
      <c r="AS135" s="623" t="str">
        <f>IF(AK135="","",MIN(AK135:AK140))</f>
        <v/>
      </c>
      <c r="AT135" s="584" t="str">
        <f>IFERROR(IF(AS135="","",IF(AS135&lt;=0.2,"Leve",IF(AS135&lt;=0.4,"Menor",IF(AS135&lt;=0.6,"Moderado",IF(AS135&lt;=0.8,"Mayor","Catastrófico"))))),"")</f>
        <v/>
      </c>
      <c r="AU135" s="584" t="str">
        <f>Y135</f>
        <v/>
      </c>
      <c r="AV135" s="584"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87"/>
      <c r="AX135" s="578"/>
      <c r="AY135" s="578"/>
      <c r="AZ135" s="578"/>
      <c r="BA135" s="578"/>
      <c r="BB135" s="590"/>
      <c r="BC135" s="578"/>
      <c r="BD135" s="578"/>
      <c r="BE135" s="581"/>
      <c r="BF135" s="581"/>
      <c r="BG135" s="581"/>
      <c r="BH135" s="581"/>
      <c r="BI135" s="581"/>
      <c r="BJ135" s="578"/>
      <c r="BK135" s="578"/>
      <c r="BL135" s="575"/>
    </row>
    <row r="136" spans="1:64" hidden="1" x14ac:dyDescent="0.25">
      <c r="A136" s="716"/>
      <c r="B136" s="717"/>
      <c r="C136" s="718"/>
      <c r="D136" s="603"/>
      <c r="E136" s="606"/>
      <c r="F136" s="609"/>
      <c r="G136" s="579"/>
      <c r="H136" s="588"/>
      <c r="I136" s="612"/>
      <c r="J136" s="615"/>
      <c r="K136" s="618"/>
      <c r="L136" s="579"/>
      <c r="M136" s="579"/>
      <c r="N136" s="594"/>
      <c r="O136" s="597"/>
      <c r="P136" s="588"/>
      <c r="Q136" s="600"/>
      <c r="R136" s="588"/>
      <c r="S136" s="600"/>
      <c r="T136" s="588"/>
      <c r="U136" s="600"/>
      <c r="V136" s="621"/>
      <c r="W136" s="600"/>
      <c r="X136" s="600"/>
      <c r="Y136" s="585"/>
      <c r="Z136" s="365">
        <v>2</v>
      </c>
      <c r="AA136" s="393"/>
      <c r="AB136" s="400"/>
      <c r="AC136" s="393"/>
      <c r="AD136" s="161" t="str">
        <f t="shared" si="12"/>
        <v/>
      </c>
      <c r="AE136" s="400"/>
      <c r="AF136" s="166" t="str">
        <f t="shared" si="13"/>
        <v/>
      </c>
      <c r="AG136" s="400"/>
      <c r="AH136" s="397" t="str">
        <f t="shared" si="14"/>
        <v/>
      </c>
      <c r="AI136" s="172" t="str">
        <f t="shared" si="15"/>
        <v/>
      </c>
      <c r="AJ136" s="173" t="str">
        <f>IFERROR(IF(AND(AD135="Probabilidad",AD136="Probabilidad"),(AJ135-(+AJ135*AI136)),IF(AD136="Probabilidad",(Q135-(+Q135*AI136)),IF(AD136="Impacto",AJ135,""))),"")</f>
        <v/>
      </c>
      <c r="AK136" s="173" t="str">
        <f>IFERROR(IF(AND(AD135="Impacto",AD136="Impacto"),(AK135-(+AK135*AI136)),IF(AD136="Impacto",(W135-(W135*AI136)),IF(AD136="Probabilidad",AK135,""))),"")</f>
        <v/>
      </c>
      <c r="AL136" s="149"/>
      <c r="AM136" s="149"/>
      <c r="AN136" s="149"/>
      <c r="AO136" s="624"/>
      <c r="AP136" s="624"/>
      <c r="AQ136" s="585"/>
      <c r="AR136" s="624"/>
      <c r="AS136" s="624"/>
      <c r="AT136" s="585"/>
      <c r="AU136" s="585"/>
      <c r="AV136" s="585"/>
      <c r="AW136" s="588"/>
      <c r="AX136" s="579"/>
      <c r="AY136" s="579"/>
      <c r="AZ136" s="579"/>
      <c r="BA136" s="579"/>
      <c r="BB136" s="591"/>
      <c r="BC136" s="579"/>
      <c r="BD136" s="579"/>
      <c r="BE136" s="582"/>
      <c r="BF136" s="582"/>
      <c r="BG136" s="582"/>
      <c r="BH136" s="582"/>
      <c r="BI136" s="582"/>
      <c r="BJ136" s="579"/>
      <c r="BK136" s="579"/>
      <c r="BL136" s="576"/>
    </row>
    <row r="137" spans="1:64" hidden="1" x14ac:dyDescent="0.25">
      <c r="A137" s="716"/>
      <c r="B137" s="717"/>
      <c r="C137" s="718"/>
      <c r="D137" s="603"/>
      <c r="E137" s="606"/>
      <c r="F137" s="609"/>
      <c r="G137" s="579"/>
      <c r="H137" s="588"/>
      <c r="I137" s="612"/>
      <c r="J137" s="615"/>
      <c r="K137" s="618"/>
      <c r="L137" s="579"/>
      <c r="M137" s="579"/>
      <c r="N137" s="594"/>
      <c r="O137" s="597"/>
      <c r="P137" s="588"/>
      <c r="Q137" s="600"/>
      <c r="R137" s="588"/>
      <c r="S137" s="600"/>
      <c r="T137" s="588"/>
      <c r="U137" s="600"/>
      <c r="V137" s="621"/>
      <c r="W137" s="600"/>
      <c r="X137" s="600"/>
      <c r="Y137" s="585"/>
      <c r="Z137" s="365">
        <v>3</v>
      </c>
      <c r="AA137" s="393"/>
      <c r="AB137" s="400"/>
      <c r="AC137" s="393"/>
      <c r="AD137" s="161" t="str">
        <f t="shared" si="12"/>
        <v/>
      </c>
      <c r="AE137" s="400"/>
      <c r="AF137" s="166" t="str">
        <f t="shared" si="13"/>
        <v/>
      </c>
      <c r="AG137" s="400"/>
      <c r="AH137" s="397" t="str">
        <f t="shared" si="14"/>
        <v/>
      </c>
      <c r="AI137" s="172" t="str">
        <f t="shared" si="15"/>
        <v/>
      </c>
      <c r="AJ137" s="173" t="str">
        <f>IFERROR(IF(AND(AD136="Probabilidad",AD137="Probabilidad"),(AJ136-(+AJ136*AI137)),IF(AND(AD136="Impacto",AD137="Probabilidad"),(AJ135-(+AJ135*AI137)),IF(AD137="Impacto",AJ136,""))),"")</f>
        <v/>
      </c>
      <c r="AK137" s="173" t="str">
        <f>IFERROR(IF(AND(AD136="Impacto",AD137="Impacto"),(AK136-(+AK136*AI137)),IF(AND(AD136="Probabilidad",AD137="Impacto"),(AK135-(+AK135*AI137)),IF(AD137="Probabilidad",AK136,""))),"")</f>
        <v/>
      </c>
      <c r="AL137" s="149"/>
      <c r="AM137" s="149"/>
      <c r="AN137" s="149"/>
      <c r="AO137" s="624"/>
      <c r="AP137" s="624"/>
      <c r="AQ137" s="585"/>
      <c r="AR137" s="624"/>
      <c r="AS137" s="624"/>
      <c r="AT137" s="585"/>
      <c r="AU137" s="585"/>
      <c r="AV137" s="585"/>
      <c r="AW137" s="588"/>
      <c r="AX137" s="579"/>
      <c r="AY137" s="579"/>
      <c r="AZ137" s="579"/>
      <c r="BA137" s="579"/>
      <c r="BB137" s="591"/>
      <c r="BC137" s="579"/>
      <c r="BD137" s="579"/>
      <c r="BE137" s="582"/>
      <c r="BF137" s="582"/>
      <c r="BG137" s="582"/>
      <c r="BH137" s="582"/>
      <c r="BI137" s="582"/>
      <c r="BJ137" s="579"/>
      <c r="BK137" s="579"/>
      <c r="BL137" s="576"/>
    </row>
    <row r="138" spans="1:64" hidden="1" x14ac:dyDescent="0.25">
      <c r="A138" s="716"/>
      <c r="B138" s="717"/>
      <c r="C138" s="718"/>
      <c r="D138" s="603"/>
      <c r="E138" s="606"/>
      <c r="F138" s="609"/>
      <c r="G138" s="579"/>
      <c r="H138" s="588"/>
      <c r="I138" s="612"/>
      <c r="J138" s="615"/>
      <c r="K138" s="618"/>
      <c r="L138" s="579"/>
      <c r="M138" s="579"/>
      <c r="N138" s="594"/>
      <c r="O138" s="597"/>
      <c r="P138" s="588"/>
      <c r="Q138" s="600"/>
      <c r="R138" s="588"/>
      <c r="S138" s="600"/>
      <c r="T138" s="588"/>
      <c r="U138" s="600"/>
      <c r="V138" s="621"/>
      <c r="W138" s="600"/>
      <c r="X138" s="600"/>
      <c r="Y138" s="585"/>
      <c r="Z138" s="365">
        <v>4</v>
      </c>
      <c r="AA138" s="393"/>
      <c r="AB138" s="400"/>
      <c r="AC138" s="393"/>
      <c r="AD138" s="161" t="str">
        <f t="shared" si="12"/>
        <v/>
      </c>
      <c r="AE138" s="400"/>
      <c r="AF138" s="166" t="str">
        <f t="shared" si="13"/>
        <v/>
      </c>
      <c r="AG138" s="400"/>
      <c r="AH138" s="397" t="str">
        <f t="shared" si="14"/>
        <v/>
      </c>
      <c r="AI138" s="172" t="str">
        <f t="shared" si="15"/>
        <v/>
      </c>
      <c r="AJ138" s="173" t="str">
        <f>IFERROR(IF(AND(AD137="Probabilidad",AD138="Probabilidad"),(AJ137-(+AJ137*AI138)),IF(AND(AD137="Impacto",AD138="Probabilidad"),(AJ136-(+AJ136*AI138)),IF(AD138="Impacto",AJ137,""))),"")</f>
        <v/>
      </c>
      <c r="AK138" s="173" t="str">
        <f>IFERROR(IF(AND(AD137="Impacto",AD138="Impacto"),(AK137-(+AK137*AI138)),IF(AND(AD137="Probabilidad",AD138="Impacto"),(AK136-(+AK136*AI138)),IF(AD138="Probabilidad",AK137,""))),"")</f>
        <v/>
      </c>
      <c r="AL138" s="149"/>
      <c r="AM138" s="149"/>
      <c r="AN138" s="149"/>
      <c r="AO138" s="624"/>
      <c r="AP138" s="624"/>
      <c r="AQ138" s="585"/>
      <c r="AR138" s="624"/>
      <c r="AS138" s="624"/>
      <c r="AT138" s="585"/>
      <c r="AU138" s="585"/>
      <c r="AV138" s="585"/>
      <c r="AW138" s="588"/>
      <c r="AX138" s="579"/>
      <c r="AY138" s="579"/>
      <c r="AZ138" s="579"/>
      <c r="BA138" s="579"/>
      <c r="BB138" s="591"/>
      <c r="BC138" s="579"/>
      <c r="BD138" s="579"/>
      <c r="BE138" s="582"/>
      <c r="BF138" s="582"/>
      <c r="BG138" s="582"/>
      <c r="BH138" s="582"/>
      <c r="BI138" s="582"/>
      <c r="BJ138" s="579"/>
      <c r="BK138" s="579"/>
      <c r="BL138" s="576"/>
    </row>
    <row r="139" spans="1:64" hidden="1" x14ac:dyDescent="0.25">
      <c r="A139" s="716"/>
      <c r="B139" s="717"/>
      <c r="C139" s="718"/>
      <c r="D139" s="603"/>
      <c r="E139" s="606"/>
      <c r="F139" s="609"/>
      <c r="G139" s="579"/>
      <c r="H139" s="588"/>
      <c r="I139" s="612"/>
      <c r="J139" s="615"/>
      <c r="K139" s="618"/>
      <c r="L139" s="579"/>
      <c r="M139" s="579"/>
      <c r="N139" s="594"/>
      <c r="O139" s="597"/>
      <c r="P139" s="588"/>
      <c r="Q139" s="600"/>
      <c r="R139" s="588"/>
      <c r="S139" s="600"/>
      <c r="T139" s="588"/>
      <c r="U139" s="600"/>
      <c r="V139" s="621"/>
      <c r="W139" s="600"/>
      <c r="X139" s="600"/>
      <c r="Y139" s="585"/>
      <c r="Z139" s="365">
        <v>5</v>
      </c>
      <c r="AA139" s="393"/>
      <c r="AB139" s="400"/>
      <c r="AC139" s="393"/>
      <c r="AD139" s="161" t="str">
        <f t="shared" si="12"/>
        <v/>
      </c>
      <c r="AE139" s="400"/>
      <c r="AF139" s="166" t="str">
        <f t="shared" si="13"/>
        <v/>
      </c>
      <c r="AG139" s="400"/>
      <c r="AH139" s="397" t="str">
        <f t="shared" si="14"/>
        <v/>
      </c>
      <c r="AI139" s="172" t="str">
        <f t="shared" si="15"/>
        <v/>
      </c>
      <c r="AJ139" s="173" t="str">
        <f>IFERROR(IF(AND(AD138="Probabilidad",AD139="Probabilidad"),(AJ138-(+AJ138*AI139)),IF(AND(AD138="Impacto",AD139="Probabilidad"),(AJ137-(+AJ137*AI139)),IF(AD139="Impacto",AJ138,""))),"")</f>
        <v/>
      </c>
      <c r="AK139" s="173" t="str">
        <f>IFERROR(IF(AND(AD138="Impacto",AD139="Impacto"),(AK138-(+AK138*AI139)),IF(AND(AD138="Probabilidad",AD139="Impacto"),(AK137-(+AK137*AI139)),IF(AD139="Probabilidad",AK138,""))),"")</f>
        <v/>
      </c>
      <c r="AL139" s="149"/>
      <c r="AM139" s="149"/>
      <c r="AN139" s="149"/>
      <c r="AO139" s="624"/>
      <c r="AP139" s="624"/>
      <c r="AQ139" s="585"/>
      <c r="AR139" s="624"/>
      <c r="AS139" s="624"/>
      <c r="AT139" s="585"/>
      <c r="AU139" s="585"/>
      <c r="AV139" s="585"/>
      <c r="AW139" s="588"/>
      <c r="AX139" s="579"/>
      <c r="AY139" s="579"/>
      <c r="AZ139" s="579"/>
      <c r="BA139" s="579"/>
      <c r="BB139" s="591"/>
      <c r="BC139" s="579"/>
      <c r="BD139" s="579"/>
      <c r="BE139" s="582"/>
      <c r="BF139" s="582"/>
      <c r="BG139" s="582"/>
      <c r="BH139" s="582"/>
      <c r="BI139" s="582"/>
      <c r="BJ139" s="579"/>
      <c r="BK139" s="579"/>
      <c r="BL139" s="576"/>
    </row>
    <row r="140" spans="1:64" ht="15.75" hidden="1" thickBot="1" x14ac:dyDescent="0.3">
      <c r="A140" s="716"/>
      <c r="B140" s="717"/>
      <c r="C140" s="718"/>
      <c r="D140" s="604"/>
      <c r="E140" s="607"/>
      <c r="F140" s="610"/>
      <c r="G140" s="580"/>
      <c r="H140" s="589"/>
      <c r="I140" s="613"/>
      <c r="J140" s="616"/>
      <c r="K140" s="619"/>
      <c r="L140" s="580"/>
      <c r="M140" s="580"/>
      <c r="N140" s="595"/>
      <c r="O140" s="598"/>
      <c r="P140" s="589"/>
      <c r="Q140" s="601"/>
      <c r="R140" s="589"/>
      <c r="S140" s="601"/>
      <c r="T140" s="589"/>
      <c r="U140" s="601"/>
      <c r="V140" s="622"/>
      <c r="W140" s="601"/>
      <c r="X140" s="601"/>
      <c r="Y140" s="586"/>
      <c r="Z140" s="366">
        <v>6</v>
      </c>
      <c r="AA140" s="394"/>
      <c r="AB140" s="401"/>
      <c r="AC140" s="394"/>
      <c r="AD140" s="163" t="str">
        <f t="shared" si="12"/>
        <v/>
      </c>
      <c r="AE140" s="401"/>
      <c r="AF140" s="167" t="str">
        <f t="shared" si="13"/>
        <v/>
      </c>
      <c r="AG140" s="401"/>
      <c r="AH140" s="398" t="str">
        <f t="shared" si="14"/>
        <v/>
      </c>
      <c r="AI140" s="174" t="str">
        <f t="shared" si="15"/>
        <v/>
      </c>
      <c r="AJ140" s="175" t="str">
        <f>IFERROR(IF(AND(AD139="Probabilidad",AD140="Probabilidad"),(AJ139-(+AJ139*AI140)),IF(AND(AD139="Impacto",AD140="Probabilidad"),(AJ138-(+AJ138*AI140)),IF(AD140="Impacto",AJ139,""))),"")</f>
        <v/>
      </c>
      <c r="AK140" s="175" t="str">
        <f>IFERROR(IF(AND(AD139="Impacto",AD140="Impacto"),(AK139-(+AK139*AI140)),IF(AND(AD139="Probabilidad",AD140="Impacto"),(AK138-(+AK138*AI140)),IF(AD140="Probabilidad",AK139,""))),"")</f>
        <v/>
      </c>
      <c r="AL140" s="153"/>
      <c r="AM140" s="153"/>
      <c r="AN140" s="153"/>
      <c r="AO140" s="625"/>
      <c r="AP140" s="625"/>
      <c r="AQ140" s="586"/>
      <c r="AR140" s="625"/>
      <c r="AS140" s="625"/>
      <c r="AT140" s="586"/>
      <c r="AU140" s="586"/>
      <c r="AV140" s="586"/>
      <c r="AW140" s="589"/>
      <c r="AX140" s="580"/>
      <c r="AY140" s="580"/>
      <c r="AZ140" s="580"/>
      <c r="BA140" s="580"/>
      <c r="BB140" s="592"/>
      <c r="BC140" s="580"/>
      <c r="BD140" s="580"/>
      <c r="BE140" s="583"/>
      <c r="BF140" s="583"/>
      <c r="BG140" s="583"/>
      <c r="BH140" s="583"/>
      <c r="BI140" s="583"/>
      <c r="BJ140" s="580"/>
      <c r="BK140" s="580"/>
      <c r="BL140" s="577"/>
    </row>
    <row r="141" spans="1:64" hidden="1" x14ac:dyDescent="0.25">
      <c r="A141" s="716"/>
      <c r="B141" s="717"/>
      <c r="C141" s="718"/>
      <c r="D141" s="602"/>
      <c r="E141" s="605"/>
      <c r="F141" s="608"/>
      <c r="G141" s="578"/>
      <c r="H141" s="587"/>
      <c r="I141" s="611" t="str">
        <f>IF(D141="","",IF(D141="RG",'Identificación RG'!B395,IF(H141="","",(CONCATENATE(H141," ",$K$2," ",G141," ",$K$3," ",M141," ",$K$4," ",L141)))))</f>
        <v/>
      </c>
      <c r="J141" s="614"/>
      <c r="K141" s="617" t="str">
        <f>CONCATENATE(" *",'Identificación RG'!C390," *",'Identificación RG'!E390," *",'Identificación RG'!G390)</f>
        <v xml:space="preserve"> * * *</v>
      </c>
      <c r="L141" s="578"/>
      <c r="M141" s="578"/>
      <c r="N141" s="593"/>
      <c r="O141" s="596"/>
      <c r="P141" s="587"/>
      <c r="Q141" s="599" t="str">
        <f>IF(P141="Muy Alta",100%,IF(P141="Alta",80%,IF(P141="Media",60%,IF(P141="Baja",40%,IF(P141="Muy Baja",20%,"")))))</f>
        <v/>
      </c>
      <c r="R141" s="587"/>
      <c r="S141" s="599" t="str">
        <f>IF(R141="Catastrófico",100%,IF(R141="Mayor",80%,IF(R141="Moderado",60%,IF(R141="Menor",40%,IF(R141="Leve",20%,"")))))</f>
        <v/>
      </c>
      <c r="T141" s="587"/>
      <c r="U141" s="599" t="str">
        <f>IF(T141="Catastrófico",100%,IF(T141="Mayor",80%,IF(T141="Moderado",60%,IF(T141="Menor",40%,IF(T141="Leve",20%,"")))))</f>
        <v/>
      </c>
      <c r="V141" s="620" t="str">
        <f>IF(W141=100%,"Catastrófico",IF(W141=80%,"Mayor",IF(W141=60%,"Moderado",IF(W141=40%,"Menor",IF(W141=20%,"Leve","")))))</f>
        <v/>
      </c>
      <c r="W141" s="599" t="str">
        <f>IF(AND(S141="",U141=""),"",MAX(S141,U141))</f>
        <v/>
      </c>
      <c r="X141" s="599" t="str">
        <f>CONCATENATE(P141,V141)</f>
        <v/>
      </c>
      <c r="Y141" s="584"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64">
        <v>1</v>
      </c>
      <c r="AA141" s="392"/>
      <c r="AB141" s="399"/>
      <c r="AC141" s="392"/>
      <c r="AD141" s="160" t="str">
        <f t="shared" ref="AD141:AD164" si="16">IF(OR(AE141="Preventivo",AE141="Detectivo"),"Probabilidad",IF(AE141="Correctivo","Impacto",""))</f>
        <v/>
      </c>
      <c r="AE141" s="399"/>
      <c r="AF141" s="396" t="str">
        <f t="shared" ref="AF141:AF164" si="17">IF(AE141="","",IF(AE141="Preventivo",25%,IF(AE141="Detectivo",15%,IF(AE141="Correctivo",10%))))</f>
        <v/>
      </c>
      <c r="AG141" s="399"/>
      <c r="AH141" s="396" t="str">
        <f t="shared" ref="AH141:AH164" si="18">IF(AG141="Automático",25%,IF(AG141="Manual",15%,""))</f>
        <v/>
      </c>
      <c r="AI141" s="395" t="str">
        <f t="shared" ref="AI141:AI164" si="19">IF(OR(AF141="",AH141=""),"",AF141+AH141)</f>
        <v/>
      </c>
      <c r="AJ141" s="171" t="str">
        <f>IFERROR(IF(AD141="Probabilidad",(Q141-(+Q141*AI141)),IF(AD141="Impacto",Q141,"")),"")</f>
        <v/>
      </c>
      <c r="AK141" s="171" t="str">
        <f>IFERROR(IF(AD141="Impacto",(W141-(+W141*AI141)),IF(AD141="Probabilidad",W141,"")),"")</f>
        <v/>
      </c>
      <c r="AL141" s="144"/>
      <c r="AM141" s="144"/>
      <c r="AN141" s="144"/>
      <c r="AO141" s="623" t="str">
        <f>Q141</f>
        <v/>
      </c>
      <c r="AP141" s="623" t="str">
        <f>IF(AJ141="","",MIN(AJ141:AJ146))</f>
        <v/>
      </c>
      <c r="AQ141" s="584" t="str">
        <f>IFERROR(IF(AP141="","",IF(AP141&lt;=0.2,"Muy Baja",IF(AP141&lt;=0.4,"Baja",IF(AP141&lt;=0.6,"Media",IF(AP141&lt;=0.8,"Alta","Muy Alta"))))),"")</f>
        <v/>
      </c>
      <c r="AR141" s="623" t="str">
        <f>W141</f>
        <v/>
      </c>
      <c r="AS141" s="623" t="str">
        <f>IF(AK141="","",MIN(AK141:AK146))</f>
        <v/>
      </c>
      <c r="AT141" s="584" t="str">
        <f>IFERROR(IF(AS141="","",IF(AS141&lt;=0.2,"Leve",IF(AS141&lt;=0.4,"Menor",IF(AS141&lt;=0.6,"Moderado",IF(AS141&lt;=0.8,"Mayor","Catastrófico"))))),"")</f>
        <v/>
      </c>
      <c r="AU141" s="584" t="str">
        <f>Y141</f>
        <v/>
      </c>
      <c r="AV141" s="584"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87"/>
      <c r="AX141" s="578"/>
      <c r="AY141" s="578"/>
      <c r="AZ141" s="578"/>
      <c r="BA141" s="578"/>
      <c r="BB141" s="590"/>
      <c r="BC141" s="578"/>
      <c r="BD141" s="578"/>
      <c r="BE141" s="581"/>
      <c r="BF141" s="581"/>
      <c r="BG141" s="581"/>
      <c r="BH141" s="581"/>
      <c r="BI141" s="581"/>
      <c r="BJ141" s="578"/>
      <c r="BK141" s="578"/>
      <c r="BL141" s="575"/>
    </row>
    <row r="142" spans="1:64" hidden="1" x14ac:dyDescent="0.25">
      <c r="A142" s="716"/>
      <c r="B142" s="717"/>
      <c r="C142" s="718"/>
      <c r="D142" s="603"/>
      <c r="E142" s="606"/>
      <c r="F142" s="609"/>
      <c r="G142" s="579"/>
      <c r="H142" s="588"/>
      <c r="I142" s="612"/>
      <c r="J142" s="615"/>
      <c r="K142" s="618"/>
      <c r="L142" s="579"/>
      <c r="M142" s="579"/>
      <c r="N142" s="594"/>
      <c r="O142" s="597"/>
      <c r="P142" s="588"/>
      <c r="Q142" s="600"/>
      <c r="R142" s="588"/>
      <c r="S142" s="600"/>
      <c r="T142" s="588"/>
      <c r="U142" s="600"/>
      <c r="V142" s="621"/>
      <c r="W142" s="600"/>
      <c r="X142" s="600"/>
      <c r="Y142" s="585"/>
      <c r="Z142" s="365">
        <v>2</v>
      </c>
      <c r="AA142" s="393"/>
      <c r="AB142" s="400"/>
      <c r="AC142" s="393"/>
      <c r="AD142" s="161" t="str">
        <f t="shared" si="16"/>
        <v/>
      </c>
      <c r="AE142" s="400"/>
      <c r="AF142" s="166" t="str">
        <f t="shared" si="17"/>
        <v/>
      </c>
      <c r="AG142" s="400"/>
      <c r="AH142" s="397" t="str">
        <f t="shared" si="18"/>
        <v/>
      </c>
      <c r="AI142" s="172" t="str">
        <f t="shared" si="19"/>
        <v/>
      </c>
      <c r="AJ142" s="173" t="str">
        <f>IFERROR(IF(AND(AD141="Probabilidad",AD142="Probabilidad"),(AJ141-(+AJ141*AI142)),IF(AD142="Probabilidad",(Q141-(+Q141*AI142)),IF(AD142="Impacto",AJ141,""))),"")</f>
        <v/>
      </c>
      <c r="AK142" s="173" t="str">
        <f>IFERROR(IF(AND(AD141="Impacto",AD142="Impacto"),(AK141-(+AK141*AI142)),IF(AD142="Impacto",(W141-(W141*AI142)),IF(AD142="Probabilidad",AK141,""))),"")</f>
        <v/>
      </c>
      <c r="AL142" s="149"/>
      <c r="AM142" s="149"/>
      <c r="AN142" s="149"/>
      <c r="AO142" s="624"/>
      <c r="AP142" s="624"/>
      <c r="AQ142" s="585"/>
      <c r="AR142" s="624"/>
      <c r="AS142" s="624"/>
      <c r="AT142" s="585"/>
      <c r="AU142" s="585"/>
      <c r="AV142" s="585"/>
      <c r="AW142" s="588"/>
      <c r="AX142" s="579"/>
      <c r="AY142" s="579"/>
      <c r="AZ142" s="579"/>
      <c r="BA142" s="579"/>
      <c r="BB142" s="591"/>
      <c r="BC142" s="579"/>
      <c r="BD142" s="579"/>
      <c r="BE142" s="582"/>
      <c r="BF142" s="582"/>
      <c r="BG142" s="582"/>
      <c r="BH142" s="582"/>
      <c r="BI142" s="582"/>
      <c r="BJ142" s="579"/>
      <c r="BK142" s="579"/>
      <c r="BL142" s="576"/>
    </row>
    <row r="143" spans="1:64" hidden="1" x14ac:dyDescent="0.25">
      <c r="A143" s="716"/>
      <c r="B143" s="717"/>
      <c r="C143" s="718"/>
      <c r="D143" s="603"/>
      <c r="E143" s="606"/>
      <c r="F143" s="609"/>
      <c r="G143" s="579"/>
      <c r="H143" s="588"/>
      <c r="I143" s="612"/>
      <c r="J143" s="615"/>
      <c r="K143" s="618"/>
      <c r="L143" s="579"/>
      <c r="M143" s="579"/>
      <c r="N143" s="594"/>
      <c r="O143" s="597"/>
      <c r="P143" s="588"/>
      <c r="Q143" s="600"/>
      <c r="R143" s="588"/>
      <c r="S143" s="600"/>
      <c r="T143" s="588"/>
      <c r="U143" s="600"/>
      <c r="V143" s="621"/>
      <c r="W143" s="600"/>
      <c r="X143" s="600"/>
      <c r="Y143" s="585"/>
      <c r="Z143" s="365">
        <v>3</v>
      </c>
      <c r="AA143" s="393"/>
      <c r="AB143" s="400"/>
      <c r="AC143" s="393"/>
      <c r="AD143" s="161" t="str">
        <f t="shared" si="16"/>
        <v/>
      </c>
      <c r="AE143" s="400"/>
      <c r="AF143" s="166" t="str">
        <f t="shared" si="17"/>
        <v/>
      </c>
      <c r="AG143" s="400"/>
      <c r="AH143" s="397" t="str">
        <f t="shared" si="18"/>
        <v/>
      </c>
      <c r="AI143" s="172" t="str">
        <f t="shared" si="19"/>
        <v/>
      </c>
      <c r="AJ143" s="173" t="str">
        <f>IFERROR(IF(AND(AD142="Probabilidad",AD143="Probabilidad"),(AJ142-(+AJ142*AI143)),IF(AND(AD142="Impacto",AD143="Probabilidad"),(AJ141-(+AJ141*AI143)),IF(AD143="Impacto",AJ142,""))),"")</f>
        <v/>
      </c>
      <c r="AK143" s="173" t="str">
        <f>IFERROR(IF(AND(AD142="Impacto",AD143="Impacto"),(AK142-(+AK142*AI143)),IF(AND(AD142="Probabilidad",AD143="Impacto"),(AK141-(+AK141*AI143)),IF(AD143="Probabilidad",AK142,""))),"")</f>
        <v/>
      </c>
      <c r="AL143" s="149"/>
      <c r="AM143" s="149"/>
      <c r="AN143" s="149"/>
      <c r="AO143" s="624"/>
      <c r="AP143" s="624"/>
      <c r="AQ143" s="585"/>
      <c r="AR143" s="624"/>
      <c r="AS143" s="624"/>
      <c r="AT143" s="585"/>
      <c r="AU143" s="585"/>
      <c r="AV143" s="585"/>
      <c r="AW143" s="588"/>
      <c r="AX143" s="579"/>
      <c r="AY143" s="579"/>
      <c r="AZ143" s="579"/>
      <c r="BA143" s="579"/>
      <c r="BB143" s="591"/>
      <c r="BC143" s="579"/>
      <c r="BD143" s="579"/>
      <c r="BE143" s="582"/>
      <c r="BF143" s="582"/>
      <c r="BG143" s="582"/>
      <c r="BH143" s="582"/>
      <c r="BI143" s="582"/>
      <c r="BJ143" s="579"/>
      <c r="BK143" s="579"/>
      <c r="BL143" s="576"/>
    </row>
    <row r="144" spans="1:64" hidden="1" x14ac:dyDescent="0.25">
      <c r="A144" s="716"/>
      <c r="B144" s="717"/>
      <c r="C144" s="718"/>
      <c r="D144" s="603"/>
      <c r="E144" s="606"/>
      <c r="F144" s="609"/>
      <c r="G144" s="579"/>
      <c r="H144" s="588"/>
      <c r="I144" s="612"/>
      <c r="J144" s="615"/>
      <c r="K144" s="618"/>
      <c r="L144" s="579"/>
      <c r="M144" s="579"/>
      <c r="N144" s="594"/>
      <c r="O144" s="597"/>
      <c r="P144" s="588"/>
      <c r="Q144" s="600"/>
      <c r="R144" s="588"/>
      <c r="S144" s="600"/>
      <c r="T144" s="588"/>
      <c r="U144" s="600"/>
      <c r="V144" s="621"/>
      <c r="W144" s="600"/>
      <c r="X144" s="600"/>
      <c r="Y144" s="585"/>
      <c r="Z144" s="365">
        <v>4</v>
      </c>
      <c r="AA144" s="393"/>
      <c r="AB144" s="400"/>
      <c r="AC144" s="393"/>
      <c r="AD144" s="161" t="str">
        <f t="shared" si="16"/>
        <v/>
      </c>
      <c r="AE144" s="400"/>
      <c r="AF144" s="166" t="str">
        <f t="shared" si="17"/>
        <v/>
      </c>
      <c r="AG144" s="400"/>
      <c r="AH144" s="397" t="str">
        <f t="shared" si="18"/>
        <v/>
      </c>
      <c r="AI144" s="172" t="str">
        <f t="shared" si="19"/>
        <v/>
      </c>
      <c r="AJ144" s="173" t="str">
        <f>IFERROR(IF(AND(AD143="Probabilidad",AD144="Probabilidad"),(AJ143-(+AJ143*AI144)),IF(AND(AD143="Impacto",AD144="Probabilidad"),(AJ142-(+AJ142*AI144)),IF(AD144="Impacto",AJ143,""))),"")</f>
        <v/>
      </c>
      <c r="AK144" s="173" t="str">
        <f>IFERROR(IF(AND(AD143="Impacto",AD144="Impacto"),(AK143-(+AK143*AI144)),IF(AND(AD143="Probabilidad",AD144="Impacto"),(AK142-(+AK142*AI144)),IF(AD144="Probabilidad",AK143,""))),"")</f>
        <v/>
      </c>
      <c r="AL144" s="149"/>
      <c r="AM144" s="149"/>
      <c r="AN144" s="149"/>
      <c r="AO144" s="624"/>
      <c r="AP144" s="624"/>
      <c r="AQ144" s="585"/>
      <c r="AR144" s="624"/>
      <c r="AS144" s="624"/>
      <c r="AT144" s="585"/>
      <c r="AU144" s="585"/>
      <c r="AV144" s="585"/>
      <c r="AW144" s="588"/>
      <c r="AX144" s="579"/>
      <c r="AY144" s="579"/>
      <c r="AZ144" s="579"/>
      <c r="BA144" s="579"/>
      <c r="BB144" s="591"/>
      <c r="BC144" s="579"/>
      <c r="BD144" s="579"/>
      <c r="BE144" s="582"/>
      <c r="BF144" s="582"/>
      <c r="BG144" s="582"/>
      <c r="BH144" s="582"/>
      <c r="BI144" s="582"/>
      <c r="BJ144" s="579"/>
      <c r="BK144" s="579"/>
      <c r="BL144" s="576"/>
    </row>
    <row r="145" spans="1:64" hidden="1" x14ac:dyDescent="0.25">
      <c r="A145" s="716"/>
      <c r="B145" s="717"/>
      <c r="C145" s="718"/>
      <c r="D145" s="603"/>
      <c r="E145" s="606"/>
      <c r="F145" s="609"/>
      <c r="G145" s="579"/>
      <c r="H145" s="588"/>
      <c r="I145" s="612"/>
      <c r="J145" s="615"/>
      <c r="K145" s="618"/>
      <c r="L145" s="579"/>
      <c r="M145" s="579"/>
      <c r="N145" s="594"/>
      <c r="O145" s="597"/>
      <c r="P145" s="588"/>
      <c r="Q145" s="600"/>
      <c r="R145" s="588"/>
      <c r="S145" s="600"/>
      <c r="T145" s="588"/>
      <c r="U145" s="600"/>
      <c r="V145" s="621"/>
      <c r="W145" s="600"/>
      <c r="X145" s="600"/>
      <c r="Y145" s="585"/>
      <c r="Z145" s="365">
        <v>5</v>
      </c>
      <c r="AA145" s="393"/>
      <c r="AB145" s="400"/>
      <c r="AC145" s="393"/>
      <c r="AD145" s="161" t="str">
        <f t="shared" si="16"/>
        <v/>
      </c>
      <c r="AE145" s="400"/>
      <c r="AF145" s="166" t="str">
        <f t="shared" si="17"/>
        <v/>
      </c>
      <c r="AG145" s="400"/>
      <c r="AH145" s="397" t="str">
        <f t="shared" si="18"/>
        <v/>
      </c>
      <c r="AI145" s="172" t="str">
        <f t="shared" si="19"/>
        <v/>
      </c>
      <c r="AJ145" s="173" t="str">
        <f>IFERROR(IF(AND(AD144="Probabilidad",AD145="Probabilidad"),(AJ144-(+AJ144*AI145)),IF(AND(AD144="Impacto",AD145="Probabilidad"),(AJ143-(+AJ143*AI145)),IF(AD145="Impacto",AJ144,""))),"")</f>
        <v/>
      </c>
      <c r="AK145" s="173" t="str">
        <f>IFERROR(IF(AND(AD144="Impacto",AD145="Impacto"),(AK144-(+AK144*AI145)),IF(AND(AD144="Probabilidad",AD145="Impacto"),(AK143-(+AK143*AI145)),IF(AD145="Probabilidad",AK144,""))),"")</f>
        <v/>
      </c>
      <c r="AL145" s="149"/>
      <c r="AM145" s="149"/>
      <c r="AN145" s="149"/>
      <c r="AO145" s="624"/>
      <c r="AP145" s="624"/>
      <c r="AQ145" s="585"/>
      <c r="AR145" s="624"/>
      <c r="AS145" s="624"/>
      <c r="AT145" s="585"/>
      <c r="AU145" s="585"/>
      <c r="AV145" s="585"/>
      <c r="AW145" s="588"/>
      <c r="AX145" s="579"/>
      <c r="AY145" s="579"/>
      <c r="AZ145" s="579"/>
      <c r="BA145" s="579"/>
      <c r="BB145" s="591"/>
      <c r="BC145" s="579"/>
      <c r="BD145" s="579"/>
      <c r="BE145" s="582"/>
      <c r="BF145" s="582"/>
      <c r="BG145" s="582"/>
      <c r="BH145" s="582"/>
      <c r="BI145" s="582"/>
      <c r="BJ145" s="579"/>
      <c r="BK145" s="579"/>
      <c r="BL145" s="576"/>
    </row>
    <row r="146" spans="1:64" ht="15.75" hidden="1" thickBot="1" x14ac:dyDescent="0.3">
      <c r="A146" s="716"/>
      <c r="B146" s="717"/>
      <c r="C146" s="718"/>
      <c r="D146" s="604"/>
      <c r="E146" s="607"/>
      <c r="F146" s="610"/>
      <c r="G146" s="580"/>
      <c r="H146" s="589"/>
      <c r="I146" s="613"/>
      <c r="J146" s="616"/>
      <c r="K146" s="619"/>
      <c r="L146" s="580"/>
      <c r="M146" s="580"/>
      <c r="N146" s="595"/>
      <c r="O146" s="598"/>
      <c r="P146" s="589"/>
      <c r="Q146" s="601"/>
      <c r="R146" s="589"/>
      <c r="S146" s="601"/>
      <c r="T146" s="589"/>
      <c r="U146" s="601"/>
      <c r="V146" s="622"/>
      <c r="W146" s="601"/>
      <c r="X146" s="601"/>
      <c r="Y146" s="586"/>
      <c r="Z146" s="366">
        <v>6</v>
      </c>
      <c r="AA146" s="394"/>
      <c r="AB146" s="401"/>
      <c r="AC146" s="394"/>
      <c r="AD146" s="163" t="str">
        <f t="shared" si="16"/>
        <v/>
      </c>
      <c r="AE146" s="401"/>
      <c r="AF146" s="167" t="str">
        <f t="shared" si="17"/>
        <v/>
      </c>
      <c r="AG146" s="401"/>
      <c r="AH146" s="398" t="str">
        <f t="shared" si="18"/>
        <v/>
      </c>
      <c r="AI146" s="174" t="str">
        <f t="shared" si="19"/>
        <v/>
      </c>
      <c r="AJ146" s="175" t="str">
        <f>IFERROR(IF(AND(AD145="Probabilidad",AD146="Probabilidad"),(AJ145-(+AJ145*AI146)),IF(AND(AD145="Impacto",AD146="Probabilidad"),(AJ144-(+AJ144*AI146)),IF(AD146="Impacto",AJ145,""))),"")</f>
        <v/>
      </c>
      <c r="AK146" s="175" t="str">
        <f>IFERROR(IF(AND(AD145="Impacto",AD146="Impacto"),(AK145-(+AK145*AI146)),IF(AND(AD145="Probabilidad",AD146="Impacto"),(AK144-(+AK144*AI146)),IF(AD146="Probabilidad",AK145,""))),"")</f>
        <v/>
      </c>
      <c r="AL146" s="153"/>
      <c r="AM146" s="153"/>
      <c r="AN146" s="153"/>
      <c r="AO146" s="625"/>
      <c r="AP146" s="625"/>
      <c r="AQ146" s="586"/>
      <c r="AR146" s="625"/>
      <c r="AS146" s="625"/>
      <c r="AT146" s="586"/>
      <c r="AU146" s="586"/>
      <c r="AV146" s="586"/>
      <c r="AW146" s="589"/>
      <c r="AX146" s="580"/>
      <c r="AY146" s="580"/>
      <c r="AZ146" s="580"/>
      <c r="BA146" s="580"/>
      <c r="BB146" s="592"/>
      <c r="BC146" s="580"/>
      <c r="BD146" s="580"/>
      <c r="BE146" s="583"/>
      <c r="BF146" s="583"/>
      <c r="BG146" s="583"/>
      <c r="BH146" s="583"/>
      <c r="BI146" s="583"/>
      <c r="BJ146" s="580"/>
      <c r="BK146" s="580"/>
      <c r="BL146" s="577"/>
    </row>
    <row r="147" spans="1:64" hidden="1" x14ac:dyDescent="0.25">
      <c r="A147" s="716"/>
      <c r="B147" s="717"/>
      <c r="C147" s="718"/>
      <c r="D147" s="602"/>
      <c r="E147" s="605"/>
      <c r="F147" s="608"/>
      <c r="G147" s="578"/>
      <c r="H147" s="587"/>
      <c r="I147" s="611" t="str">
        <f>IF(D147="","",IF(D147="RG",'Identificación RG'!B412,IF(H147="","",(CONCATENATE(H147," ",$K$2," ",G147," ",$K$3," ",M147," ",$K$4," ",L147)))))</f>
        <v/>
      </c>
      <c r="J147" s="614"/>
      <c r="K147" s="617" t="str">
        <f>CONCATENATE(" *",'Identificación RG'!C407," *",'Identificación RG'!E407," *",'Identificación RG'!G407)</f>
        <v xml:space="preserve"> * * *</v>
      </c>
      <c r="L147" s="578"/>
      <c r="M147" s="578"/>
      <c r="N147" s="593"/>
      <c r="O147" s="596"/>
      <c r="P147" s="587"/>
      <c r="Q147" s="599" t="str">
        <f>IF(P147="Muy Alta",100%,IF(P147="Alta",80%,IF(P147="Media",60%,IF(P147="Baja",40%,IF(P147="Muy Baja",20%,"")))))</f>
        <v/>
      </c>
      <c r="R147" s="587"/>
      <c r="S147" s="599" t="str">
        <f>IF(R147="Catastrófico",100%,IF(R147="Mayor",80%,IF(R147="Moderado",60%,IF(R147="Menor",40%,IF(R147="Leve",20%,"")))))</f>
        <v/>
      </c>
      <c r="T147" s="587"/>
      <c r="U147" s="599" t="str">
        <f>IF(T147="Catastrófico",100%,IF(T147="Mayor",80%,IF(T147="Moderado",60%,IF(T147="Menor",40%,IF(T147="Leve",20%,"")))))</f>
        <v/>
      </c>
      <c r="V147" s="620" t="str">
        <f>IF(W147=100%,"Catastrófico",IF(W147=80%,"Mayor",IF(W147=60%,"Moderado",IF(W147=40%,"Menor",IF(W147=20%,"Leve","")))))</f>
        <v/>
      </c>
      <c r="W147" s="599" t="str">
        <f>IF(AND(S147="",U147=""),"",MAX(S147,U147))</f>
        <v/>
      </c>
      <c r="X147" s="599" t="str">
        <f>CONCATENATE(P147,V147)</f>
        <v/>
      </c>
      <c r="Y147" s="584"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64">
        <v>1</v>
      </c>
      <c r="AA147" s="392"/>
      <c r="AB147" s="399"/>
      <c r="AC147" s="392"/>
      <c r="AD147" s="160" t="str">
        <f t="shared" si="16"/>
        <v/>
      </c>
      <c r="AE147" s="399"/>
      <c r="AF147" s="396" t="str">
        <f t="shared" si="17"/>
        <v/>
      </c>
      <c r="AG147" s="399"/>
      <c r="AH147" s="396" t="str">
        <f t="shared" si="18"/>
        <v/>
      </c>
      <c r="AI147" s="395" t="str">
        <f t="shared" si="19"/>
        <v/>
      </c>
      <c r="AJ147" s="171" t="str">
        <f>IFERROR(IF(AD147="Probabilidad",(Q147-(+Q147*AI147)),IF(AD147="Impacto",Q147,"")),"")</f>
        <v/>
      </c>
      <c r="AK147" s="171" t="str">
        <f>IFERROR(IF(AD147="Impacto",(W147-(+W147*AI147)),IF(AD147="Probabilidad",W147,"")),"")</f>
        <v/>
      </c>
      <c r="AL147" s="144"/>
      <c r="AM147" s="144"/>
      <c r="AN147" s="144"/>
      <c r="AO147" s="623" t="str">
        <f>Q147</f>
        <v/>
      </c>
      <c r="AP147" s="623" t="str">
        <f>IF(AJ147="","",MIN(AJ147:AJ152))</f>
        <v/>
      </c>
      <c r="AQ147" s="584" t="str">
        <f>IFERROR(IF(AP147="","",IF(AP147&lt;=0.2,"Muy Baja",IF(AP147&lt;=0.4,"Baja",IF(AP147&lt;=0.6,"Media",IF(AP147&lt;=0.8,"Alta","Muy Alta"))))),"")</f>
        <v/>
      </c>
      <c r="AR147" s="623" t="str">
        <f>W147</f>
        <v/>
      </c>
      <c r="AS147" s="623" t="str">
        <f>IF(AK147="","",MIN(AK147:AK152))</f>
        <v/>
      </c>
      <c r="AT147" s="584" t="str">
        <f>IFERROR(IF(AS147="","",IF(AS147&lt;=0.2,"Leve",IF(AS147&lt;=0.4,"Menor",IF(AS147&lt;=0.6,"Moderado",IF(AS147&lt;=0.8,"Mayor","Catastrófico"))))),"")</f>
        <v/>
      </c>
      <c r="AU147" s="584" t="str">
        <f>Y147</f>
        <v/>
      </c>
      <c r="AV147" s="584"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87"/>
      <c r="AX147" s="578"/>
      <c r="AY147" s="578"/>
      <c r="AZ147" s="578"/>
      <c r="BA147" s="578"/>
      <c r="BB147" s="590"/>
      <c r="BC147" s="578"/>
      <c r="BD147" s="578"/>
      <c r="BE147" s="581"/>
      <c r="BF147" s="581"/>
      <c r="BG147" s="581"/>
      <c r="BH147" s="581"/>
      <c r="BI147" s="581"/>
      <c r="BJ147" s="578"/>
      <c r="BK147" s="578"/>
      <c r="BL147" s="575"/>
    </row>
    <row r="148" spans="1:64" hidden="1" x14ac:dyDescent="0.25">
      <c r="A148" s="716"/>
      <c r="B148" s="717"/>
      <c r="C148" s="718"/>
      <c r="D148" s="603"/>
      <c r="E148" s="606"/>
      <c r="F148" s="609"/>
      <c r="G148" s="579"/>
      <c r="H148" s="588"/>
      <c r="I148" s="612"/>
      <c r="J148" s="615"/>
      <c r="K148" s="618"/>
      <c r="L148" s="579"/>
      <c r="M148" s="579"/>
      <c r="N148" s="594"/>
      <c r="O148" s="597"/>
      <c r="P148" s="588"/>
      <c r="Q148" s="600"/>
      <c r="R148" s="588"/>
      <c r="S148" s="600"/>
      <c r="T148" s="588"/>
      <c r="U148" s="600"/>
      <c r="V148" s="621"/>
      <c r="W148" s="600"/>
      <c r="X148" s="600"/>
      <c r="Y148" s="585"/>
      <c r="Z148" s="365">
        <v>2</v>
      </c>
      <c r="AA148" s="393"/>
      <c r="AB148" s="400"/>
      <c r="AC148" s="393"/>
      <c r="AD148" s="161" t="str">
        <f t="shared" si="16"/>
        <v/>
      </c>
      <c r="AE148" s="400"/>
      <c r="AF148" s="166" t="str">
        <f t="shared" si="17"/>
        <v/>
      </c>
      <c r="AG148" s="400"/>
      <c r="AH148" s="397" t="str">
        <f t="shared" si="18"/>
        <v/>
      </c>
      <c r="AI148" s="172" t="str">
        <f t="shared" si="19"/>
        <v/>
      </c>
      <c r="AJ148" s="173" t="str">
        <f>IFERROR(IF(AND(AD147="Probabilidad",AD148="Probabilidad"),(AJ147-(+AJ147*AI148)),IF(AD148="Probabilidad",(Q147-(+Q147*AI148)),IF(AD148="Impacto",AJ147,""))),"")</f>
        <v/>
      </c>
      <c r="AK148" s="173" t="str">
        <f>IFERROR(IF(AND(AD147="Impacto",AD148="Impacto"),(AK147-(+AK147*AI148)),IF(AD148="Impacto",(W147-(W147*AI148)),IF(AD148="Probabilidad",AK147,""))),"")</f>
        <v/>
      </c>
      <c r="AL148" s="149"/>
      <c r="AM148" s="149"/>
      <c r="AN148" s="149"/>
      <c r="AO148" s="624"/>
      <c r="AP148" s="624"/>
      <c r="AQ148" s="585"/>
      <c r="AR148" s="624"/>
      <c r="AS148" s="624"/>
      <c r="AT148" s="585"/>
      <c r="AU148" s="585"/>
      <c r="AV148" s="585"/>
      <c r="AW148" s="588"/>
      <c r="AX148" s="579"/>
      <c r="AY148" s="579"/>
      <c r="AZ148" s="579"/>
      <c r="BA148" s="579"/>
      <c r="BB148" s="591"/>
      <c r="BC148" s="579"/>
      <c r="BD148" s="579"/>
      <c r="BE148" s="582"/>
      <c r="BF148" s="582"/>
      <c r="BG148" s="582"/>
      <c r="BH148" s="582"/>
      <c r="BI148" s="582"/>
      <c r="BJ148" s="579"/>
      <c r="BK148" s="579"/>
      <c r="BL148" s="576"/>
    </row>
    <row r="149" spans="1:64" hidden="1" x14ac:dyDescent="0.25">
      <c r="A149" s="716"/>
      <c r="B149" s="717"/>
      <c r="C149" s="718"/>
      <c r="D149" s="603"/>
      <c r="E149" s="606"/>
      <c r="F149" s="609"/>
      <c r="G149" s="579"/>
      <c r="H149" s="588"/>
      <c r="I149" s="612"/>
      <c r="J149" s="615"/>
      <c r="K149" s="618"/>
      <c r="L149" s="579"/>
      <c r="M149" s="579"/>
      <c r="N149" s="594"/>
      <c r="O149" s="597"/>
      <c r="P149" s="588"/>
      <c r="Q149" s="600"/>
      <c r="R149" s="588"/>
      <c r="S149" s="600"/>
      <c r="T149" s="588"/>
      <c r="U149" s="600"/>
      <c r="V149" s="621"/>
      <c r="W149" s="600"/>
      <c r="X149" s="600"/>
      <c r="Y149" s="585"/>
      <c r="Z149" s="365">
        <v>3</v>
      </c>
      <c r="AA149" s="393"/>
      <c r="AB149" s="400"/>
      <c r="AC149" s="393"/>
      <c r="AD149" s="161" t="str">
        <f t="shared" si="16"/>
        <v/>
      </c>
      <c r="AE149" s="400"/>
      <c r="AF149" s="166" t="str">
        <f t="shared" si="17"/>
        <v/>
      </c>
      <c r="AG149" s="400"/>
      <c r="AH149" s="397" t="str">
        <f t="shared" si="18"/>
        <v/>
      </c>
      <c r="AI149" s="172" t="str">
        <f t="shared" si="19"/>
        <v/>
      </c>
      <c r="AJ149" s="173" t="str">
        <f>IFERROR(IF(AND(AD148="Probabilidad",AD149="Probabilidad"),(AJ148-(+AJ148*AI149)),IF(AND(AD148="Impacto",AD149="Probabilidad"),(AJ147-(+AJ147*AI149)),IF(AD149="Impacto",AJ148,""))),"")</f>
        <v/>
      </c>
      <c r="AK149" s="173" t="str">
        <f>IFERROR(IF(AND(AD148="Impacto",AD149="Impacto"),(AK148-(+AK148*AI149)),IF(AND(AD148="Probabilidad",AD149="Impacto"),(AK147-(+AK147*AI149)),IF(AD149="Probabilidad",AK148,""))),"")</f>
        <v/>
      </c>
      <c r="AL149" s="149"/>
      <c r="AM149" s="149"/>
      <c r="AN149" s="149"/>
      <c r="AO149" s="624"/>
      <c r="AP149" s="624"/>
      <c r="AQ149" s="585"/>
      <c r="AR149" s="624"/>
      <c r="AS149" s="624"/>
      <c r="AT149" s="585"/>
      <c r="AU149" s="585"/>
      <c r="AV149" s="585"/>
      <c r="AW149" s="588"/>
      <c r="AX149" s="579"/>
      <c r="AY149" s="579"/>
      <c r="AZ149" s="579"/>
      <c r="BA149" s="579"/>
      <c r="BB149" s="591"/>
      <c r="BC149" s="579"/>
      <c r="BD149" s="579"/>
      <c r="BE149" s="582"/>
      <c r="BF149" s="582"/>
      <c r="BG149" s="582"/>
      <c r="BH149" s="582"/>
      <c r="BI149" s="582"/>
      <c r="BJ149" s="579"/>
      <c r="BK149" s="579"/>
      <c r="BL149" s="576"/>
    </row>
    <row r="150" spans="1:64" hidden="1" x14ac:dyDescent="0.25">
      <c r="A150" s="716"/>
      <c r="B150" s="717"/>
      <c r="C150" s="718"/>
      <c r="D150" s="603"/>
      <c r="E150" s="606"/>
      <c r="F150" s="609"/>
      <c r="G150" s="579"/>
      <c r="H150" s="588"/>
      <c r="I150" s="612"/>
      <c r="J150" s="615"/>
      <c r="K150" s="618"/>
      <c r="L150" s="579"/>
      <c r="M150" s="579"/>
      <c r="N150" s="594"/>
      <c r="O150" s="597"/>
      <c r="P150" s="588"/>
      <c r="Q150" s="600"/>
      <c r="R150" s="588"/>
      <c r="S150" s="600"/>
      <c r="T150" s="588"/>
      <c r="U150" s="600"/>
      <c r="V150" s="621"/>
      <c r="W150" s="600"/>
      <c r="X150" s="600"/>
      <c r="Y150" s="585"/>
      <c r="Z150" s="365">
        <v>4</v>
      </c>
      <c r="AA150" s="393"/>
      <c r="AB150" s="400"/>
      <c r="AC150" s="393"/>
      <c r="AD150" s="161" t="str">
        <f t="shared" si="16"/>
        <v/>
      </c>
      <c r="AE150" s="400"/>
      <c r="AF150" s="166" t="str">
        <f t="shared" si="17"/>
        <v/>
      </c>
      <c r="AG150" s="400"/>
      <c r="AH150" s="397" t="str">
        <f t="shared" si="18"/>
        <v/>
      </c>
      <c r="AI150" s="172" t="str">
        <f t="shared" si="19"/>
        <v/>
      </c>
      <c r="AJ150" s="173" t="str">
        <f>IFERROR(IF(AND(AD149="Probabilidad",AD150="Probabilidad"),(AJ149-(+AJ149*AI150)),IF(AND(AD149="Impacto",AD150="Probabilidad"),(AJ148-(+AJ148*AI150)),IF(AD150="Impacto",AJ149,""))),"")</f>
        <v/>
      </c>
      <c r="AK150" s="173" t="str">
        <f>IFERROR(IF(AND(AD149="Impacto",AD150="Impacto"),(AK149-(+AK149*AI150)),IF(AND(AD149="Probabilidad",AD150="Impacto"),(AK148-(+AK148*AI150)),IF(AD150="Probabilidad",AK149,""))),"")</f>
        <v/>
      </c>
      <c r="AL150" s="149"/>
      <c r="AM150" s="149"/>
      <c r="AN150" s="149"/>
      <c r="AO150" s="624"/>
      <c r="AP150" s="624"/>
      <c r="AQ150" s="585"/>
      <c r="AR150" s="624"/>
      <c r="AS150" s="624"/>
      <c r="AT150" s="585"/>
      <c r="AU150" s="585"/>
      <c r="AV150" s="585"/>
      <c r="AW150" s="588"/>
      <c r="AX150" s="579"/>
      <c r="AY150" s="579"/>
      <c r="AZ150" s="579"/>
      <c r="BA150" s="579"/>
      <c r="BB150" s="591"/>
      <c r="BC150" s="579"/>
      <c r="BD150" s="579"/>
      <c r="BE150" s="582"/>
      <c r="BF150" s="582"/>
      <c r="BG150" s="582"/>
      <c r="BH150" s="582"/>
      <c r="BI150" s="582"/>
      <c r="BJ150" s="579"/>
      <c r="BK150" s="579"/>
      <c r="BL150" s="576"/>
    </row>
    <row r="151" spans="1:64" hidden="1" x14ac:dyDescent="0.25">
      <c r="A151" s="716"/>
      <c r="B151" s="717"/>
      <c r="C151" s="718"/>
      <c r="D151" s="603"/>
      <c r="E151" s="606"/>
      <c r="F151" s="609"/>
      <c r="G151" s="579"/>
      <c r="H151" s="588"/>
      <c r="I151" s="612"/>
      <c r="J151" s="615"/>
      <c r="K151" s="618"/>
      <c r="L151" s="579"/>
      <c r="M151" s="579"/>
      <c r="N151" s="594"/>
      <c r="O151" s="597"/>
      <c r="P151" s="588"/>
      <c r="Q151" s="600"/>
      <c r="R151" s="588"/>
      <c r="S151" s="600"/>
      <c r="T151" s="588"/>
      <c r="U151" s="600"/>
      <c r="V151" s="621"/>
      <c r="W151" s="600"/>
      <c r="X151" s="600"/>
      <c r="Y151" s="585"/>
      <c r="Z151" s="365">
        <v>5</v>
      </c>
      <c r="AA151" s="393"/>
      <c r="AB151" s="400"/>
      <c r="AC151" s="393"/>
      <c r="AD151" s="161" t="str">
        <f t="shared" si="16"/>
        <v/>
      </c>
      <c r="AE151" s="400"/>
      <c r="AF151" s="166" t="str">
        <f t="shared" si="17"/>
        <v/>
      </c>
      <c r="AG151" s="400"/>
      <c r="AH151" s="397" t="str">
        <f t="shared" si="18"/>
        <v/>
      </c>
      <c r="AI151" s="172" t="str">
        <f t="shared" si="19"/>
        <v/>
      </c>
      <c r="AJ151" s="173" t="str">
        <f>IFERROR(IF(AND(AD150="Probabilidad",AD151="Probabilidad"),(AJ150-(+AJ150*AI151)),IF(AND(AD150="Impacto",AD151="Probabilidad"),(AJ149-(+AJ149*AI151)),IF(AD151="Impacto",AJ150,""))),"")</f>
        <v/>
      </c>
      <c r="AK151" s="173" t="str">
        <f>IFERROR(IF(AND(AD150="Impacto",AD151="Impacto"),(AK150-(+AK150*AI151)),IF(AND(AD150="Probabilidad",AD151="Impacto"),(AK149-(+AK149*AI151)),IF(AD151="Probabilidad",AK150,""))),"")</f>
        <v/>
      </c>
      <c r="AL151" s="149"/>
      <c r="AM151" s="149"/>
      <c r="AN151" s="149"/>
      <c r="AO151" s="624"/>
      <c r="AP151" s="624"/>
      <c r="AQ151" s="585"/>
      <c r="AR151" s="624"/>
      <c r="AS151" s="624"/>
      <c r="AT151" s="585"/>
      <c r="AU151" s="585"/>
      <c r="AV151" s="585"/>
      <c r="AW151" s="588"/>
      <c r="AX151" s="579"/>
      <c r="AY151" s="579"/>
      <c r="AZ151" s="579"/>
      <c r="BA151" s="579"/>
      <c r="BB151" s="591"/>
      <c r="BC151" s="579"/>
      <c r="BD151" s="579"/>
      <c r="BE151" s="582"/>
      <c r="BF151" s="582"/>
      <c r="BG151" s="582"/>
      <c r="BH151" s="582"/>
      <c r="BI151" s="582"/>
      <c r="BJ151" s="579"/>
      <c r="BK151" s="579"/>
      <c r="BL151" s="576"/>
    </row>
    <row r="152" spans="1:64" ht="15.75" hidden="1" thickBot="1" x14ac:dyDescent="0.3">
      <c r="A152" s="716"/>
      <c r="B152" s="717"/>
      <c r="C152" s="718"/>
      <c r="D152" s="604"/>
      <c r="E152" s="607"/>
      <c r="F152" s="610"/>
      <c r="G152" s="580"/>
      <c r="H152" s="589"/>
      <c r="I152" s="613"/>
      <c r="J152" s="616"/>
      <c r="K152" s="619"/>
      <c r="L152" s="580"/>
      <c r="M152" s="580"/>
      <c r="N152" s="595"/>
      <c r="O152" s="598"/>
      <c r="P152" s="589"/>
      <c r="Q152" s="601"/>
      <c r="R152" s="589"/>
      <c r="S152" s="601"/>
      <c r="T152" s="589"/>
      <c r="U152" s="601"/>
      <c r="V152" s="622"/>
      <c r="W152" s="601"/>
      <c r="X152" s="601"/>
      <c r="Y152" s="586"/>
      <c r="Z152" s="366">
        <v>6</v>
      </c>
      <c r="AA152" s="394"/>
      <c r="AB152" s="401"/>
      <c r="AC152" s="394"/>
      <c r="AD152" s="163" t="str">
        <f t="shared" si="16"/>
        <v/>
      </c>
      <c r="AE152" s="401"/>
      <c r="AF152" s="167" t="str">
        <f t="shared" si="17"/>
        <v/>
      </c>
      <c r="AG152" s="401"/>
      <c r="AH152" s="398" t="str">
        <f t="shared" si="18"/>
        <v/>
      </c>
      <c r="AI152" s="174" t="str">
        <f t="shared" si="19"/>
        <v/>
      </c>
      <c r="AJ152" s="175" t="str">
        <f>IFERROR(IF(AND(AD151="Probabilidad",AD152="Probabilidad"),(AJ151-(+AJ151*AI152)),IF(AND(AD151="Impacto",AD152="Probabilidad"),(AJ150-(+AJ150*AI152)),IF(AD152="Impacto",AJ151,""))),"")</f>
        <v/>
      </c>
      <c r="AK152" s="175" t="str">
        <f>IFERROR(IF(AND(AD151="Impacto",AD152="Impacto"),(AK151-(+AK151*AI152)),IF(AND(AD151="Probabilidad",AD152="Impacto"),(AK150-(+AK150*AI152)),IF(AD152="Probabilidad",AK151,""))),"")</f>
        <v/>
      </c>
      <c r="AL152" s="153"/>
      <c r="AM152" s="153"/>
      <c r="AN152" s="153"/>
      <c r="AO152" s="625"/>
      <c r="AP152" s="625"/>
      <c r="AQ152" s="586"/>
      <c r="AR152" s="625"/>
      <c r="AS152" s="625"/>
      <c r="AT152" s="586"/>
      <c r="AU152" s="586"/>
      <c r="AV152" s="586"/>
      <c r="AW152" s="589"/>
      <c r="AX152" s="580"/>
      <c r="AY152" s="580"/>
      <c r="AZ152" s="580"/>
      <c r="BA152" s="580"/>
      <c r="BB152" s="592"/>
      <c r="BC152" s="580"/>
      <c r="BD152" s="580"/>
      <c r="BE152" s="583"/>
      <c r="BF152" s="583"/>
      <c r="BG152" s="583"/>
      <c r="BH152" s="583"/>
      <c r="BI152" s="583"/>
      <c r="BJ152" s="580"/>
      <c r="BK152" s="580"/>
      <c r="BL152" s="577"/>
    </row>
    <row r="153" spans="1:64" hidden="1" x14ac:dyDescent="0.25">
      <c r="A153" s="716"/>
      <c r="B153" s="717"/>
      <c r="C153" s="718"/>
      <c r="D153" s="602"/>
      <c r="E153" s="605"/>
      <c r="F153" s="608"/>
      <c r="G153" s="578"/>
      <c r="H153" s="587"/>
      <c r="I153" s="611" t="str">
        <f>IF(D153="","",IF(D153="RG",'Identificación RG'!B429,IF(H153="","",(CONCATENATE(H153," ",$K$2," ",G153," ",$K$3," ",M153," ",$K$4," ",L153)))))</f>
        <v/>
      </c>
      <c r="J153" s="614"/>
      <c r="K153" s="617" t="str">
        <f>CONCATENATE(" *",'Identificación RG'!C424," *",'Identificación RG'!E424," *",'Identificación RG'!G424)</f>
        <v xml:space="preserve"> * * *</v>
      </c>
      <c r="L153" s="578"/>
      <c r="M153" s="578"/>
      <c r="N153" s="593"/>
      <c r="O153" s="596"/>
      <c r="P153" s="587"/>
      <c r="Q153" s="599" t="str">
        <f>IF(P153="Muy Alta",100%,IF(P153="Alta",80%,IF(P153="Media",60%,IF(P153="Baja",40%,IF(P153="Muy Baja",20%,"")))))</f>
        <v/>
      </c>
      <c r="R153" s="587"/>
      <c r="S153" s="599" t="str">
        <f>IF(R153="Catastrófico",100%,IF(R153="Mayor",80%,IF(R153="Moderado",60%,IF(R153="Menor",40%,IF(R153="Leve",20%,"")))))</f>
        <v/>
      </c>
      <c r="T153" s="587"/>
      <c r="U153" s="599" t="str">
        <f>IF(T153="Catastrófico",100%,IF(T153="Mayor",80%,IF(T153="Moderado",60%,IF(T153="Menor",40%,IF(T153="Leve",20%,"")))))</f>
        <v/>
      </c>
      <c r="V153" s="620" t="str">
        <f>IF(W153=100%,"Catastrófico",IF(W153=80%,"Mayor",IF(W153=60%,"Moderado",IF(W153=40%,"Menor",IF(W153=20%,"Leve","")))))</f>
        <v/>
      </c>
      <c r="W153" s="599" t="str">
        <f>IF(AND(S153="",U153=""),"",MAX(S153,U153))</f>
        <v/>
      </c>
      <c r="X153" s="599" t="str">
        <f>CONCATENATE(P153,V153)</f>
        <v/>
      </c>
      <c r="Y153" s="584"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64">
        <v>1</v>
      </c>
      <c r="AA153" s="392"/>
      <c r="AB153" s="399"/>
      <c r="AC153" s="392"/>
      <c r="AD153" s="160" t="str">
        <f t="shared" si="16"/>
        <v/>
      </c>
      <c r="AE153" s="399"/>
      <c r="AF153" s="396" t="str">
        <f t="shared" si="17"/>
        <v/>
      </c>
      <c r="AG153" s="399"/>
      <c r="AH153" s="396" t="str">
        <f t="shared" si="18"/>
        <v/>
      </c>
      <c r="AI153" s="395" t="str">
        <f t="shared" si="19"/>
        <v/>
      </c>
      <c r="AJ153" s="171" t="str">
        <f>IFERROR(IF(AD153="Probabilidad",(Q153-(+Q153*AI153)),IF(AD153="Impacto",Q153,"")),"")</f>
        <v/>
      </c>
      <c r="AK153" s="171" t="str">
        <f>IFERROR(IF(AD153="Impacto",(W153-(+W153*AI153)),IF(AD153="Probabilidad",W153,"")),"")</f>
        <v/>
      </c>
      <c r="AL153" s="144"/>
      <c r="AM153" s="144"/>
      <c r="AN153" s="144"/>
      <c r="AO153" s="623" t="str">
        <f>Q153</f>
        <v/>
      </c>
      <c r="AP153" s="623" t="str">
        <f>IF(AJ153="","",MIN(AJ153:AJ158))</f>
        <v/>
      </c>
      <c r="AQ153" s="584" t="str">
        <f>IFERROR(IF(AP153="","",IF(AP153&lt;=0.2,"Muy Baja",IF(AP153&lt;=0.4,"Baja",IF(AP153&lt;=0.6,"Media",IF(AP153&lt;=0.8,"Alta","Muy Alta"))))),"")</f>
        <v/>
      </c>
      <c r="AR153" s="623" t="str">
        <f>W153</f>
        <v/>
      </c>
      <c r="AS153" s="623" t="str">
        <f>IF(AK153="","",MIN(AK153:AK158))</f>
        <v/>
      </c>
      <c r="AT153" s="584" t="str">
        <f>IFERROR(IF(AS153="","",IF(AS153&lt;=0.2,"Leve",IF(AS153&lt;=0.4,"Menor",IF(AS153&lt;=0.6,"Moderado",IF(AS153&lt;=0.8,"Mayor","Catastrófico"))))),"")</f>
        <v/>
      </c>
      <c r="AU153" s="584" t="str">
        <f>Y153</f>
        <v/>
      </c>
      <c r="AV153" s="584"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87"/>
      <c r="AX153" s="578"/>
      <c r="AY153" s="578"/>
      <c r="AZ153" s="578"/>
      <c r="BA153" s="578"/>
      <c r="BB153" s="590"/>
      <c r="BC153" s="578"/>
      <c r="BD153" s="578"/>
      <c r="BE153" s="581"/>
      <c r="BF153" s="581"/>
      <c r="BG153" s="581"/>
      <c r="BH153" s="581"/>
      <c r="BI153" s="581"/>
      <c r="BJ153" s="578"/>
      <c r="BK153" s="578"/>
      <c r="BL153" s="575"/>
    </row>
    <row r="154" spans="1:64" hidden="1" x14ac:dyDescent="0.25">
      <c r="A154" s="716"/>
      <c r="B154" s="717"/>
      <c r="C154" s="718"/>
      <c r="D154" s="603"/>
      <c r="E154" s="606"/>
      <c r="F154" s="609"/>
      <c r="G154" s="579"/>
      <c r="H154" s="588"/>
      <c r="I154" s="612"/>
      <c r="J154" s="615"/>
      <c r="K154" s="618"/>
      <c r="L154" s="579"/>
      <c r="M154" s="579"/>
      <c r="N154" s="594"/>
      <c r="O154" s="597"/>
      <c r="P154" s="588"/>
      <c r="Q154" s="600"/>
      <c r="R154" s="588"/>
      <c r="S154" s="600"/>
      <c r="T154" s="588"/>
      <c r="U154" s="600"/>
      <c r="V154" s="621"/>
      <c r="W154" s="600"/>
      <c r="X154" s="600"/>
      <c r="Y154" s="585"/>
      <c r="Z154" s="365">
        <v>2</v>
      </c>
      <c r="AA154" s="393"/>
      <c r="AB154" s="400"/>
      <c r="AC154" s="393"/>
      <c r="AD154" s="161" t="str">
        <f t="shared" si="16"/>
        <v/>
      </c>
      <c r="AE154" s="400"/>
      <c r="AF154" s="166" t="str">
        <f t="shared" si="17"/>
        <v/>
      </c>
      <c r="AG154" s="400"/>
      <c r="AH154" s="397" t="str">
        <f t="shared" si="18"/>
        <v/>
      </c>
      <c r="AI154" s="172" t="str">
        <f t="shared" si="19"/>
        <v/>
      </c>
      <c r="AJ154" s="173" t="str">
        <f>IFERROR(IF(AND(AD153="Probabilidad",AD154="Probabilidad"),(AJ153-(+AJ153*AI154)),IF(AD154="Probabilidad",(Q153-(+Q153*AI154)),IF(AD154="Impacto",AJ153,""))),"")</f>
        <v/>
      </c>
      <c r="AK154" s="173" t="str">
        <f>IFERROR(IF(AND(AD153="Impacto",AD154="Impacto"),(AK153-(+AK153*AI154)),IF(AD154="Impacto",(W153-(W153*AI154)),IF(AD154="Probabilidad",AK153,""))),"")</f>
        <v/>
      </c>
      <c r="AL154" s="149"/>
      <c r="AM154" s="149"/>
      <c r="AN154" s="149"/>
      <c r="AO154" s="624"/>
      <c r="AP154" s="624"/>
      <c r="AQ154" s="585"/>
      <c r="AR154" s="624"/>
      <c r="AS154" s="624"/>
      <c r="AT154" s="585"/>
      <c r="AU154" s="585"/>
      <c r="AV154" s="585"/>
      <c r="AW154" s="588"/>
      <c r="AX154" s="579"/>
      <c r="AY154" s="579"/>
      <c r="AZ154" s="579"/>
      <c r="BA154" s="579"/>
      <c r="BB154" s="591"/>
      <c r="BC154" s="579"/>
      <c r="BD154" s="579"/>
      <c r="BE154" s="582"/>
      <c r="BF154" s="582"/>
      <c r="BG154" s="582"/>
      <c r="BH154" s="582"/>
      <c r="BI154" s="582"/>
      <c r="BJ154" s="579"/>
      <c r="BK154" s="579"/>
      <c r="BL154" s="576"/>
    </row>
    <row r="155" spans="1:64" hidden="1" x14ac:dyDescent="0.25">
      <c r="A155" s="716"/>
      <c r="B155" s="717"/>
      <c r="C155" s="718"/>
      <c r="D155" s="603"/>
      <c r="E155" s="606"/>
      <c r="F155" s="609"/>
      <c r="G155" s="579"/>
      <c r="H155" s="588"/>
      <c r="I155" s="612"/>
      <c r="J155" s="615"/>
      <c r="K155" s="618"/>
      <c r="L155" s="579"/>
      <c r="M155" s="579"/>
      <c r="N155" s="594"/>
      <c r="O155" s="597"/>
      <c r="P155" s="588"/>
      <c r="Q155" s="600"/>
      <c r="R155" s="588"/>
      <c r="S155" s="600"/>
      <c r="T155" s="588"/>
      <c r="U155" s="600"/>
      <c r="V155" s="621"/>
      <c r="W155" s="600"/>
      <c r="X155" s="600"/>
      <c r="Y155" s="585"/>
      <c r="Z155" s="365">
        <v>3</v>
      </c>
      <c r="AA155" s="393"/>
      <c r="AB155" s="400"/>
      <c r="AC155" s="393"/>
      <c r="AD155" s="161" t="str">
        <f t="shared" si="16"/>
        <v/>
      </c>
      <c r="AE155" s="400"/>
      <c r="AF155" s="166" t="str">
        <f t="shared" si="17"/>
        <v/>
      </c>
      <c r="AG155" s="400"/>
      <c r="AH155" s="397" t="str">
        <f t="shared" si="18"/>
        <v/>
      </c>
      <c r="AI155" s="172" t="str">
        <f t="shared" si="19"/>
        <v/>
      </c>
      <c r="AJ155" s="173" t="str">
        <f>IFERROR(IF(AND(AD154="Probabilidad",AD155="Probabilidad"),(AJ154-(+AJ154*AI155)),IF(AND(AD154="Impacto",AD155="Probabilidad"),(AJ153-(+AJ153*AI155)),IF(AD155="Impacto",AJ154,""))),"")</f>
        <v/>
      </c>
      <c r="AK155" s="173" t="str">
        <f>IFERROR(IF(AND(AD154="Impacto",AD155="Impacto"),(AK154-(+AK154*AI155)),IF(AND(AD154="Probabilidad",AD155="Impacto"),(AK153-(+AK153*AI155)),IF(AD155="Probabilidad",AK154,""))),"")</f>
        <v/>
      </c>
      <c r="AL155" s="149"/>
      <c r="AM155" s="149"/>
      <c r="AN155" s="149"/>
      <c r="AO155" s="624"/>
      <c r="AP155" s="624"/>
      <c r="AQ155" s="585"/>
      <c r="AR155" s="624"/>
      <c r="AS155" s="624"/>
      <c r="AT155" s="585"/>
      <c r="AU155" s="585"/>
      <c r="AV155" s="585"/>
      <c r="AW155" s="588"/>
      <c r="AX155" s="579"/>
      <c r="AY155" s="579"/>
      <c r="AZ155" s="579"/>
      <c r="BA155" s="579"/>
      <c r="BB155" s="591"/>
      <c r="BC155" s="579"/>
      <c r="BD155" s="579"/>
      <c r="BE155" s="582"/>
      <c r="BF155" s="582"/>
      <c r="BG155" s="582"/>
      <c r="BH155" s="582"/>
      <c r="BI155" s="582"/>
      <c r="BJ155" s="579"/>
      <c r="BK155" s="579"/>
      <c r="BL155" s="576"/>
    </row>
    <row r="156" spans="1:64" hidden="1" x14ac:dyDescent="0.25">
      <c r="A156" s="716"/>
      <c r="B156" s="717"/>
      <c r="C156" s="718"/>
      <c r="D156" s="603"/>
      <c r="E156" s="606"/>
      <c r="F156" s="609"/>
      <c r="G156" s="579"/>
      <c r="H156" s="588"/>
      <c r="I156" s="612"/>
      <c r="J156" s="615"/>
      <c r="K156" s="618"/>
      <c r="L156" s="579"/>
      <c r="M156" s="579"/>
      <c r="N156" s="594"/>
      <c r="O156" s="597"/>
      <c r="P156" s="588"/>
      <c r="Q156" s="600"/>
      <c r="R156" s="588"/>
      <c r="S156" s="600"/>
      <c r="T156" s="588"/>
      <c r="U156" s="600"/>
      <c r="V156" s="621"/>
      <c r="W156" s="600"/>
      <c r="X156" s="600"/>
      <c r="Y156" s="585"/>
      <c r="Z156" s="365">
        <v>4</v>
      </c>
      <c r="AA156" s="393"/>
      <c r="AB156" s="400"/>
      <c r="AC156" s="393"/>
      <c r="AD156" s="161" t="str">
        <f t="shared" si="16"/>
        <v/>
      </c>
      <c r="AE156" s="400"/>
      <c r="AF156" s="166" t="str">
        <f t="shared" si="17"/>
        <v/>
      </c>
      <c r="AG156" s="400"/>
      <c r="AH156" s="397" t="str">
        <f t="shared" si="18"/>
        <v/>
      </c>
      <c r="AI156" s="172" t="str">
        <f t="shared" si="19"/>
        <v/>
      </c>
      <c r="AJ156" s="173" t="str">
        <f>IFERROR(IF(AND(AD155="Probabilidad",AD156="Probabilidad"),(AJ155-(+AJ155*AI156)),IF(AND(AD155="Impacto",AD156="Probabilidad"),(AJ154-(+AJ154*AI156)),IF(AD156="Impacto",AJ155,""))),"")</f>
        <v/>
      </c>
      <c r="AK156" s="173" t="str">
        <f>IFERROR(IF(AND(AD155="Impacto",AD156="Impacto"),(AK155-(+AK155*AI156)),IF(AND(AD155="Probabilidad",AD156="Impacto"),(AK154-(+AK154*AI156)),IF(AD156="Probabilidad",AK155,""))),"")</f>
        <v/>
      </c>
      <c r="AL156" s="149"/>
      <c r="AM156" s="149"/>
      <c r="AN156" s="149"/>
      <c r="AO156" s="624"/>
      <c r="AP156" s="624"/>
      <c r="AQ156" s="585"/>
      <c r="AR156" s="624"/>
      <c r="AS156" s="624"/>
      <c r="AT156" s="585"/>
      <c r="AU156" s="585"/>
      <c r="AV156" s="585"/>
      <c r="AW156" s="588"/>
      <c r="AX156" s="579"/>
      <c r="AY156" s="579"/>
      <c r="AZ156" s="579"/>
      <c r="BA156" s="579"/>
      <c r="BB156" s="591"/>
      <c r="BC156" s="579"/>
      <c r="BD156" s="579"/>
      <c r="BE156" s="582"/>
      <c r="BF156" s="582"/>
      <c r="BG156" s="582"/>
      <c r="BH156" s="582"/>
      <c r="BI156" s="582"/>
      <c r="BJ156" s="579"/>
      <c r="BK156" s="579"/>
      <c r="BL156" s="576"/>
    </row>
    <row r="157" spans="1:64" hidden="1" x14ac:dyDescent="0.25">
      <c r="A157" s="716"/>
      <c r="B157" s="717"/>
      <c r="C157" s="718"/>
      <c r="D157" s="603"/>
      <c r="E157" s="606"/>
      <c r="F157" s="609"/>
      <c r="G157" s="579"/>
      <c r="H157" s="588"/>
      <c r="I157" s="612"/>
      <c r="J157" s="615"/>
      <c r="K157" s="618"/>
      <c r="L157" s="579"/>
      <c r="M157" s="579"/>
      <c r="N157" s="594"/>
      <c r="O157" s="597"/>
      <c r="P157" s="588"/>
      <c r="Q157" s="600"/>
      <c r="R157" s="588"/>
      <c r="S157" s="600"/>
      <c r="T157" s="588"/>
      <c r="U157" s="600"/>
      <c r="V157" s="621"/>
      <c r="W157" s="600"/>
      <c r="X157" s="600"/>
      <c r="Y157" s="585"/>
      <c r="Z157" s="365">
        <v>5</v>
      </c>
      <c r="AA157" s="393"/>
      <c r="AB157" s="400"/>
      <c r="AC157" s="393"/>
      <c r="AD157" s="161" t="str">
        <f t="shared" si="16"/>
        <v/>
      </c>
      <c r="AE157" s="400"/>
      <c r="AF157" s="166" t="str">
        <f t="shared" si="17"/>
        <v/>
      </c>
      <c r="AG157" s="400"/>
      <c r="AH157" s="397" t="str">
        <f t="shared" si="18"/>
        <v/>
      </c>
      <c r="AI157" s="172" t="str">
        <f t="shared" si="19"/>
        <v/>
      </c>
      <c r="AJ157" s="173" t="str">
        <f>IFERROR(IF(AND(AD156="Probabilidad",AD157="Probabilidad"),(AJ156-(+AJ156*AI157)),IF(AND(AD156="Impacto",AD157="Probabilidad"),(AJ155-(+AJ155*AI157)),IF(AD157="Impacto",AJ156,""))),"")</f>
        <v/>
      </c>
      <c r="AK157" s="173" t="str">
        <f>IFERROR(IF(AND(AD156="Impacto",AD157="Impacto"),(AK156-(+AK156*AI157)),IF(AND(AD156="Probabilidad",AD157="Impacto"),(AK155-(+AK155*AI157)),IF(AD157="Probabilidad",AK156,""))),"")</f>
        <v/>
      </c>
      <c r="AL157" s="149"/>
      <c r="AM157" s="149"/>
      <c r="AN157" s="149"/>
      <c r="AO157" s="624"/>
      <c r="AP157" s="624"/>
      <c r="AQ157" s="585"/>
      <c r="AR157" s="624"/>
      <c r="AS157" s="624"/>
      <c r="AT157" s="585"/>
      <c r="AU157" s="585"/>
      <c r="AV157" s="585"/>
      <c r="AW157" s="588"/>
      <c r="AX157" s="579"/>
      <c r="AY157" s="579"/>
      <c r="AZ157" s="579"/>
      <c r="BA157" s="579"/>
      <c r="BB157" s="591"/>
      <c r="BC157" s="579"/>
      <c r="BD157" s="579"/>
      <c r="BE157" s="582"/>
      <c r="BF157" s="582"/>
      <c r="BG157" s="582"/>
      <c r="BH157" s="582"/>
      <c r="BI157" s="582"/>
      <c r="BJ157" s="579"/>
      <c r="BK157" s="579"/>
      <c r="BL157" s="576"/>
    </row>
    <row r="158" spans="1:64" ht="15.75" hidden="1" thickBot="1" x14ac:dyDescent="0.3">
      <c r="A158" s="716"/>
      <c r="B158" s="717"/>
      <c r="C158" s="718"/>
      <c r="D158" s="604"/>
      <c r="E158" s="607"/>
      <c r="F158" s="610"/>
      <c r="G158" s="580"/>
      <c r="H158" s="589"/>
      <c r="I158" s="613"/>
      <c r="J158" s="616"/>
      <c r="K158" s="619"/>
      <c r="L158" s="580"/>
      <c r="M158" s="580"/>
      <c r="N158" s="595"/>
      <c r="O158" s="598"/>
      <c r="P158" s="589"/>
      <c r="Q158" s="601"/>
      <c r="R158" s="589"/>
      <c r="S158" s="601"/>
      <c r="T158" s="589"/>
      <c r="U158" s="601"/>
      <c r="V158" s="622"/>
      <c r="W158" s="601"/>
      <c r="X158" s="601"/>
      <c r="Y158" s="586"/>
      <c r="Z158" s="366">
        <v>6</v>
      </c>
      <c r="AA158" s="394"/>
      <c r="AB158" s="401"/>
      <c r="AC158" s="394"/>
      <c r="AD158" s="163" t="str">
        <f t="shared" si="16"/>
        <v/>
      </c>
      <c r="AE158" s="401"/>
      <c r="AF158" s="167" t="str">
        <f t="shared" si="17"/>
        <v/>
      </c>
      <c r="AG158" s="401"/>
      <c r="AH158" s="398" t="str">
        <f t="shared" si="18"/>
        <v/>
      </c>
      <c r="AI158" s="174" t="str">
        <f t="shared" si="19"/>
        <v/>
      </c>
      <c r="AJ158" s="175" t="str">
        <f>IFERROR(IF(AND(AD157="Probabilidad",AD158="Probabilidad"),(AJ157-(+AJ157*AI158)),IF(AND(AD157="Impacto",AD158="Probabilidad"),(AJ156-(+AJ156*AI158)),IF(AD158="Impacto",AJ157,""))),"")</f>
        <v/>
      </c>
      <c r="AK158" s="175" t="str">
        <f>IFERROR(IF(AND(AD157="Impacto",AD158="Impacto"),(AK157-(+AK157*AI158)),IF(AND(AD157="Probabilidad",AD158="Impacto"),(AK156-(+AK156*AI158)),IF(AD158="Probabilidad",AK157,""))),"")</f>
        <v/>
      </c>
      <c r="AL158" s="153"/>
      <c r="AM158" s="153"/>
      <c r="AN158" s="153"/>
      <c r="AO158" s="625"/>
      <c r="AP158" s="625"/>
      <c r="AQ158" s="586"/>
      <c r="AR158" s="625"/>
      <c r="AS158" s="625"/>
      <c r="AT158" s="586"/>
      <c r="AU158" s="586"/>
      <c r="AV158" s="586"/>
      <c r="AW158" s="589"/>
      <c r="AX158" s="580"/>
      <c r="AY158" s="580"/>
      <c r="AZ158" s="580"/>
      <c r="BA158" s="580"/>
      <c r="BB158" s="592"/>
      <c r="BC158" s="580"/>
      <c r="BD158" s="580"/>
      <c r="BE158" s="583"/>
      <c r="BF158" s="583"/>
      <c r="BG158" s="583"/>
      <c r="BH158" s="583"/>
      <c r="BI158" s="583"/>
      <c r="BJ158" s="580"/>
      <c r="BK158" s="580"/>
      <c r="BL158" s="577"/>
    </row>
    <row r="159" spans="1:64" hidden="1" x14ac:dyDescent="0.25">
      <c r="A159" s="716"/>
      <c r="B159" s="717"/>
      <c r="C159" s="718"/>
      <c r="D159" s="602"/>
      <c r="E159" s="605"/>
      <c r="F159" s="608"/>
      <c r="G159" s="578"/>
      <c r="H159" s="587"/>
      <c r="I159" s="611" t="str">
        <f>IF(D159="","",IF(D159="RG",'Identificación RG'!B446,IF(H159="","",(CONCATENATE(H159," ",$K$2," ",G159," ",$K$3," ",M159," ",$K$4," ",L159)))))</f>
        <v/>
      </c>
      <c r="J159" s="614"/>
      <c r="K159" s="617" t="str">
        <f>CONCATENATE(" *",'Identificación RG'!C441," *",'Identificación RG'!E441," *",'Identificación RG'!G441)</f>
        <v xml:space="preserve"> * * *</v>
      </c>
      <c r="L159" s="578"/>
      <c r="M159" s="578"/>
      <c r="N159" s="593"/>
      <c r="O159" s="596"/>
      <c r="P159" s="587"/>
      <c r="Q159" s="599" t="str">
        <f>IF(P159="Muy Alta",100%,IF(P159="Alta",80%,IF(P159="Media",60%,IF(P159="Baja",40%,IF(P159="Muy Baja",20%,"")))))</f>
        <v/>
      </c>
      <c r="R159" s="587"/>
      <c r="S159" s="599" t="str">
        <f>IF(R159="Catastrófico",100%,IF(R159="Mayor",80%,IF(R159="Moderado",60%,IF(R159="Menor",40%,IF(R159="Leve",20%,"")))))</f>
        <v/>
      </c>
      <c r="T159" s="587"/>
      <c r="U159" s="599" t="str">
        <f>IF(T159="Catastrófico",100%,IF(T159="Mayor",80%,IF(T159="Moderado",60%,IF(T159="Menor",40%,IF(T159="Leve",20%,"")))))</f>
        <v/>
      </c>
      <c r="V159" s="620" t="str">
        <f>IF(W159=100%,"Catastrófico",IF(W159=80%,"Mayor",IF(W159=60%,"Moderado",IF(W159=40%,"Menor",IF(W159=20%,"Leve","")))))</f>
        <v/>
      </c>
      <c r="W159" s="599" t="str">
        <f>IF(AND(S159="",U159=""),"",MAX(S159,U159))</f>
        <v/>
      </c>
      <c r="X159" s="599" t="str">
        <f>CONCATENATE(P159,V159)</f>
        <v/>
      </c>
      <c r="Y159" s="584"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64">
        <v>1</v>
      </c>
      <c r="AA159" s="392"/>
      <c r="AB159" s="399"/>
      <c r="AC159" s="392"/>
      <c r="AD159" s="160" t="str">
        <f t="shared" si="16"/>
        <v/>
      </c>
      <c r="AE159" s="399"/>
      <c r="AF159" s="396" t="str">
        <f t="shared" si="17"/>
        <v/>
      </c>
      <c r="AG159" s="399"/>
      <c r="AH159" s="396" t="str">
        <f t="shared" si="18"/>
        <v/>
      </c>
      <c r="AI159" s="395" t="str">
        <f t="shared" si="19"/>
        <v/>
      </c>
      <c r="AJ159" s="171" t="str">
        <f>IFERROR(IF(AD159="Probabilidad",(Q159-(+Q159*AI159)),IF(AD159="Impacto",Q159,"")),"")</f>
        <v/>
      </c>
      <c r="AK159" s="171" t="str">
        <f>IFERROR(IF(AD159="Impacto",(W159-(+W159*AI159)),IF(AD159="Probabilidad",W159,"")),"")</f>
        <v/>
      </c>
      <c r="AL159" s="144"/>
      <c r="AM159" s="144"/>
      <c r="AN159" s="144"/>
      <c r="AO159" s="623" t="str">
        <f>Q159</f>
        <v/>
      </c>
      <c r="AP159" s="623" t="str">
        <f>IF(AJ159="","",MIN(AJ159:AJ164))</f>
        <v/>
      </c>
      <c r="AQ159" s="584" t="str">
        <f>IFERROR(IF(AP159="","",IF(AP159&lt;=0.2,"Muy Baja",IF(AP159&lt;=0.4,"Baja",IF(AP159&lt;=0.6,"Media",IF(AP159&lt;=0.8,"Alta","Muy Alta"))))),"")</f>
        <v/>
      </c>
      <c r="AR159" s="623" t="str">
        <f>W159</f>
        <v/>
      </c>
      <c r="AS159" s="623" t="str">
        <f>IF(AK159="","",MIN(AK159:AK164))</f>
        <v/>
      </c>
      <c r="AT159" s="584" t="str">
        <f>IFERROR(IF(AS159="","",IF(AS159&lt;=0.2,"Leve",IF(AS159&lt;=0.4,"Menor",IF(AS159&lt;=0.6,"Moderado",IF(AS159&lt;=0.8,"Mayor","Catastrófico"))))),"")</f>
        <v/>
      </c>
      <c r="AU159" s="584" t="str">
        <f>Y159</f>
        <v/>
      </c>
      <c r="AV159" s="584"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87"/>
      <c r="AX159" s="578"/>
      <c r="AY159" s="578"/>
      <c r="AZ159" s="578"/>
      <c r="BA159" s="578"/>
      <c r="BB159" s="590"/>
      <c r="BC159" s="578"/>
      <c r="BD159" s="578"/>
      <c r="BE159" s="581"/>
      <c r="BF159" s="581"/>
      <c r="BG159" s="581"/>
      <c r="BH159" s="581"/>
      <c r="BI159" s="581"/>
      <c r="BJ159" s="578"/>
      <c r="BK159" s="578"/>
      <c r="BL159" s="575"/>
    </row>
    <row r="160" spans="1:64" hidden="1" x14ac:dyDescent="0.25">
      <c r="A160" s="716"/>
      <c r="B160" s="717"/>
      <c r="C160" s="718"/>
      <c r="D160" s="603"/>
      <c r="E160" s="606"/>
      <c r="F160" s="609"/>
      <c r="G160" s="579"/>
      <c r="H160" s="588"/>
      <c r="I160" s="612"/>
      <c r="J160" s="615"/>
      <c r="K160" s="618"/>
      <c r="L160" s="579"/>
      <c r="M160" s="579"/>
      <c r="N160" s="594"/>
      <c r="O160" s="597"/>
      <c r="P160" s="588"/>
      <c r="Q160" s="600"/>
      <c r="R160" s="588"/>
      <c r="S160" s="600"/>
      <c r="T160" s="588"/>
      <c r="U160" s="600"/>
      <c r="V160" s="621"/>
      <c r="W160" s="600"/>
      <c r="X160" s="600"/>
      <c r="Y160" s="585"/>
      <c r="Z160" s="365">
        <v>2</v>
      </c>
      <c r="AA160" s="393"/>
      <c r="AB160" s="400"/>
      <c r="AC160" s="393"/>
      <c r="AD160" s="161" t="str">
        <f t="shared" si="16"/>
        <v/>
      </c>
      <c r="AE160" s="400"/>
      <c r="AF160" s="166" t="str">
        <f t="shared" si="17"/>
        <v/>
      </c>
      <c r="AG160" s="400"/>
      <c r="AH160" s="397" t="str">
        <f t="shared" si="18"/>
        <v/>
      </c>
      <c r="AI160" s="172" t="str">
        <f t="shared" si="19"/>
        <v/>
      </c>
      <c r="AJ160" s="173" t="str">
        <f>IFERROR(IF(AND(AD159="Probabilidad",AD160="Probabilidad"),(AJ159-(+AJ159*AI160)),IF(AD160="Probabilidad",(Q159-(+Q159*AI160)),IF(AD160="Impacto",AJ159,""))),"")</f>
        <v/>
      </c>
      <c r="AK160" s="173" t="str">
        <f>IFERROR(IF(AND(AD159="Impacto",AD160="Impacto"),(AK159-(+AK159*AI160)),IF(AD160="Impacto",(W159-(W159*AI160)),IF(AD160="Probabilidad",AK159,""))),"")</f>
        <v/>
      </c>
      <c r="AL160" s="149"/>
      <c r="AM160" s="149"/>
      <c r="AN160" s="149"/>
      <c r="AO160" s="624"/>
      <c r="AP160" s="624"/>
      <c r="AQ160" s="585"/>
      <c r="AR160" s="624"/>
      <c r="AS160" s="624"/>
      <c r="AT160" s="585"/>
      <c r="AU160" s="585"/>
      <c r="AV160" s="585"/>
      <c r="AW160" s="588"/>
      <c r="AX160" s="579"/>
      <c r="AY160" s="579"/>
      <c r="AZ160" s="579"/>
      <c r="BA160" s="579"/>
      <c r="BB160" s="591"/>
      <c r="BC160" s="579"/>
      <c r="BD160" s="579"/>
      <c r="BE160" s="582"/>
      <c r="BF160" s="582"/>
      <c r="BG160" s="582"/>
      <c r="BH160" s="582"/>
      <c r="BI160" s="582"/>
      <c r="BJ160" s="579"/>
      <c r="BK160" s="579"/>
      <c r="BL160" s="576"/>
    </row>
    <row r="161" spans="1:64" hidden="1" x14ac:dyDescent="0.25">
      <c r="A161" s="716"/>
      <c r="B161" s="717"/>
      <c r="C161" s="718"/>
      <c r="D161" s="603"/>
      <c r="E161" s="606"/>
      <c r="F161" s="609"/>
      <c r="G161" s="579"/>
      <c r="H161" s="588"/>
      <c r="I161" s="612"/>
      <c r="J161" s="615"/>
      <c r="K161" s="618"/>
      <c r="L161" s="579"/>
      <c r="M161" s="579"/>
      <c r="N161" s="594"/>
      <c r="O161" s="597"/>
      <c r="P161" s="588"/>
      <c r="Q161" s="600"/>
      <c r="R161" s="588"/>
      <c r="S161" s="600"/>
      <c r="T161" s="588"/>
      <c r="U161" s="600"/>
      <c r="V161" s="621"/>
      <c r="W161" s="600"/>
      <c r="X161" s="600"/>
      <c r="Y161" s="585"/>
      <c r="Z161" s="365">
        <v>3</v>
      </c>
      <c r="AA161" s="393"/>
      <c r="AB161" s="400"/>
      <c r="AC161" s="393"/>
      <c r="AD161" s="161" t="str">
        <f t="shared" si="16"/>
        <v/>
      </c>
      <c r="AE161" s="400"/>
      <c r="AF161" s="166" t="str">
        <f t="shared" si="17"/>
        <v/>
      </c>
      <c r="AG161" s="400"/>
      <c r="AH161" s="397" t="str">
        <f t="shared" si="18"/>
        <v/>
      </c>
      <c r="AI161" s="172" t="str">
        <f t="shared" si="19"/>
        <v/>
      </c>
      <c r="AJ161" s="173" t="str">
        <f>IFERROR(IF(AND(AD160="Probabilidad",AD161="Probabilidad"),(AJ160-(+AJ160*AI161)),IF(AND(AD160="Impacto",AD161="Probabilidad"),(AJ159-(+AJ159*AI161)),IF(AD161="Impacto",AJ160,""))),"")</f>
        <v/>
      </c>
      <c r="AK161" s="173" t="str">
        <f>IFERROR(IF(AND(AD160="Impacto",AD161="Impacto"),(AK160-(+AK160*AI161)),IF(AND(AD160="Probabilidad",AD161="Impacto"),(AK159-(+AK159*AI161)),IF(AD161="Probabilidad",AK160,""))),"")</f>
        <v/>
      </c>
      <c r="AL161" s="149"/>
      <c r="AM161" s="149"/>
      <c r="AN161" s="149"/>
      <c r="AO161" s="624"/>
      <c r="AP161" s="624"/>
      <c r="AQ161" s="585"/>
      <c r="AR161" s="624"/>
      <c r="AS161" s="624"/>
      <c r="AT161" s="585"/>
      <c r="AU161" s="585"/>
      <c r="AV161" s="585"/>
      <c r="AW161" s="588"/>
      <c r="AX161" s="579"/>
      <c r="AY161" s="579"/>
      <c r="AZ161" s="579"/>
      <c r="BA161" s="579"/>
      <c r="BB161" s="591"/>
      <c r="BC161" s="579"/>
      <c r="BD161" s="579"/>
      <c r="BE161" s="582"/>
      <c r="BF161" s="582"/>
      <c r="BG161" s="582"/>
      <c r="BH161" s="582"/>
      <c r="BI161" s="582"/>
      <c r="BJ161" s="579"/>
      <c r="BK161" s="579"/>
      <c r="BL161" s="576"/>
    </row>
    <row r="162" spans="1:64" hidden="1" x14ac:dyDescent="0.25">
      <c r="A162" s="716"/>
      <c r="B162" s="717"/>
      <c r="C162" s="718"/>
      <c r="D162" s="603"/>
      <c r="E162" s="606"/>
      <c r="F162" s="609"/>
      <c r="G162" s="579"/>
      <c r="H162" s="588"/>
      <c r="I162" s="612"/>
      <c r="J162" s="615"/>
      <c r="K162" s="618"/>
      <c r="L162" s="579"/>
      <c r="M162" s="579"/>
      <c r="N162" s="594"/>
      <c r="O162" s="597"/>
      <c r="P162" s="588"/>
      <c r="Q162" s="600"/>
      <c r="R162" s="588"/>
      <c r="S162" s="600"/>
      <c r="T162" s="588"/>
      <c r="U162" s="600"/>
      <c r="V162" s="621"/>
      <c r="W162" s="600"/>
      <c r="X162" s="600"/>
      <c r="Y162" s="585"/>
      <c r="Z162" s="365">
        <v>4</v>
      </c>
      <c r="AA162" s="393"/>
      <c r="AB162" s="400"/>
      <c r="AC162" s="393"/>
      <c r="AD162" s="161" t="str">
        <f t="shared" si="16"/>
        <v/>
      </c>
      <c r="AE162" s="400"/>
      <c r="AF162" s="166" t="str">
        <f t="shared" si="17"/>
        <v/>
      </c>
      <c r="AG162" s="400"/>
      <c r="AH162" s="397" t="str">
        <f t="shared" si="18"/>
        <v/>
      </c>
      <c r="AI162" s="172" t="str">
        <f t="shared" si="19"/>
        <v/>
      </c>
      <c r="AJ162" s="173" t="str">
        <f>IFERROR(IF(AND(AD161="Probabilidad",AD162="Probabilidad"),(AJ161-(+AJ161*AI162)),IF(AND(AD161="Impacto",AD162="Probabilidad"),(AJ160-(+AJ160*AI162)),IF(AD162="Impacto",AJ161,""))),"")</f>
        <v/>
      </c>
      <c r="AK162" s="173" t="str">
        <f>IFERROR(IF(AND(AD161="Impacto",AD162="Impacto"),(AK161-(+AK161*AI162)),IF(AND(AD161="Probabilidad",AD162="Impacto"),(AK160-(+AK160*AI162)),IF(AD162="Probabilidad",AK161,""))),"")</f>
        <v/>
      </c>
      <c r="AL162" s="149"/>
      <c r="AM162" s="149"/>
      <c r="AN162" s="149"/>
      <c r="AO162" s="624"/>
      <c r="AP162" s="624"/>
      <c r="AQ162" s="585"/>
      <c r="AR162" s="624"/>
      <c r="AS162" s="624"/>
      <c r="AT162" s="585"/>
      <c r="AU162" s="585"/>
      <c r="AV162" s="585"/>
      <c r="AW162" s="588"/>
      <c r="AX162" s="579"/>
      <c r="AY162" s="579"/>
      <c r="AZ162" s="579"/>
      <c r="BA162" s="579"/>
      <c r="BB162" s="591"/>
      <c r="BC162" s="579"/>
      <c r="BD162" s="579"/>
      <c r="BE162" s="582"/>
      <c r="BF162" s="582"/>
      <c r="BG162" s="582"/>
      <c r="BH162" s="582"/>
      <c r="BI162" s="582"/>
      <c r="BJ162" s="579"/>
      <c r="BK162" s="579"/>
      <c r="BL162" s="576"/>
    </row>
    <row r="163" spans="1:64" hidden="1" x14ac:dyDescent="0.25">
      <c r="A163" s="716"/>
      <c r="B163" s="717"/>
      <c r="C163" s="718"/>
      <c r="D163" s="603"/>
      <c r="E163" s="606"/>
      <c r="F163" s="609"/>
      <c r="G163" s="579"/>
      <c r="H163" s="588"/>
      <c r="I163" s="612"/>
      <c r="J163" s="615"/>
      <c r="K163" s="618"/>
      <c r="L163" s="579"/>
      <c r="M163" s="579"/>
      <c r="N163" s="594"/>
      <c r="O163" s="597"/>
      <c r="P163" s="588"/>
      <c r="Q163" s="600"/>
      <c r="R163" s="588"/>
      <c r="S163" s="600"/>
      <c r="T163" s="588"/>
      <c r="U163" s="600"/>
      <c r="V163" s="621"/>
      <c r="W163" s="600"/>
      <c r="X163" s="600"/>
      <c r="Y163" s="585"/>
      <c r="Z163" s="365">
        <v>5</v>
      </c>
      <c r="AA163" s="393"/>
      <c r="AB163" s="400"/>
      <c r="AC163" s="393"/>
      <c r="AD163" s="161" t="str">
        <f t="shared" si="16"/>
        <v/>
      </c>
      <c r="AE163" s="400"/>
      <c r="AF163" s="166" t="str">
        <f t="shared" si="17"/>
        <v/>
      </c>
      <c r="AG163" s="400"/>
      <c r="AH163" s="397" t="str">
        <f t="shared" si="18"/>
        <v/>
      </c>
      <c r="AI163" s="172" t="str">
        <f t="shared" si="19"/>
        <v/>
      </c>
      <c r="AJ163" s="173" t="str">
        <f>IFERROR(IF(AND(AD162="Probabilidad",AD163="Probabilidad"),(AJ162-(+AJ162*AI163)),IF(AND(AD162="Impacto",AD163="Probabilidad"),(AJ161-(+AJ161*AI163)),IF(AD163="Impacto",AJ162,""))),"")</f>
        <v/>
      </c>
      <c r="AK163" s="173" t="str">
        <f>IFERROR(IF(AND(AD162="Impacto",AD163="Impacto"),(AK162-(+AK162*AI163)),IF(AND(AD162="Probabilidad",AD163="Impacto"),(AK161-(+AK161*AI163)),IF(AD163="Probabilidad",AK162,""))),"")</f>
        <v/>
      </c>
      <c r="AL163" s="149"/>
      <c r="AM163" s="149"/>
      <c r="AN163" s="149"/>
      <c r="AO163" s="624"/>
      <c r="AP163" s="624"/>
      <c r="AQ163" s="585"/>
      <c r="AR163" s="624"/>
      <c r="AS163" s="624"/>
      <c r="AT163" s="585"/>
      <c r="AU163" s="585"/>
      <c r="AV163" s="585"/>
      <c r="AW163" s="588"/>
      <c r="AX163" s="579"/>
      <c r="AY163" s="579"/>
      <c r="AZ163" s="579"/>
      <c r="BA163" s="579"/>
      <c r="BB163" s="591"/>
      <c r="BC163" s="579"/>
      <c r="BD163" s="579"/>
      <c r="BE163" s="582"/>
      <c r="BF163" s="582"/>
      <c r="BG163" s="582"/>
      <c r="BH163" s="582"/>
      <c r="BI163" s="582"/>
      <c r="BJ163" s="579"/>
      <c r="BK163" s="579"/>
      <c r="BL163" s="576"/>
    </row>
    <row r="164" spans="1:64" ht="15.75" hidden="1" thickBot="1" x14ac:dyDescent="0.3">
      <c r="A164" s="716"/>
      <c r="B164" s="717"/>
      <c r="C164" s="718"/>
      <c r="D164" s="604"/>
      <c r="E164" s="607"/>
      <c r="F164" s="610"/>
      <c r="G164" s="580"/>
      <c r="H164" s="589"/>
      <c r="I164" s="613"/>
      <c r="J164" s="616"/>
      <c r="K164" s="619"/>
      <c r="L164" s="580"/>
      <c r="M164" s="580"/>
      <c r="N164" s="595"/>
      <c r="O164" s="598"/>
      <c r="P164" s="589"/>
      <c r="Q164" s="601"/>
      <c r="R164" s="589"/>
      <c r="S164" s="601"/>
      <c r="T164" s="589"/>
      <c r="U164" s="601"/>
      <c r="V164" s="622"/>
      <c r="W164" s="601"/>
      <c r="X164" s="601"/>
      <c r="Y164" s="586"/>
      <c r="Z164" s="366">
        <v>6</v>
      </c>
      <c r="AA164" s="394"/>
      <c r="AB164" s="401"/>
      <c r="AC164" s="394"/>
      <c r="AD164" s="163" t="str">
        <f t="shared" si="16"/>
        <v/>
      </c>
      <c r="AE164" s="401"/>
      <c r="AF164" s="167" t="str">
        <f t="shared" si="17"/>
        <v/>
      </c>
      <c r="AG164" s="401"/>
      <c r="AH164" s="398" t="str">
        <f t="shared" si="18"/>
        <v/>
      </c>
      <c r="AI164" s="174" t="str">
        <f t="shared" si="19"/>
        <v/>
      </c>
      <c r="AJ164" s="175" t="str">
        <f>IFERROR(IF(AND(AD163="Probabilidad",AD164="Probabilidad"),(AJ163-(+AJ163*AI164)),IF(AND(AD163="Impacto",AD164="Probabilidad"),(AJ162-(+AJ162*AI164)),IF(AD164="Impacto",AJ163,""))),"")</f>
        <v/>
      </c>
      <c r="AK164" s="175" t="str">
        <f>IFERROR(IF(AND(AD163="Impacto",AD164="Impacto"),(AK163-(+AK163*AI164)),IF(AND(AD163="Probabilidad",AD164="Impacto"),(AK162-(+AK162*AI164)),IF(AD164="Probabilidad",AK163,""))),"")</f>
        <v/>
      </c>
      <c r="AL164" s="153"/>
      <c r="AM164" s="153"/>
      <c r="AN164" s="153"/>
      <c r="AO164" s="625"/>
      <c r="AP164" s="625"/>
      <c r="AQ164" s="586"/>
      <c r="AR164" s="625"/>
      <c r="AS164" s="625"/>
      <c r="AT164" s="586"/>
      <c r="AU164" s="586"/>
      <c r="AV164" s="586"/>
      <c r="AW164" s="589"/>
      <c r="AX164" s="580"/>
      <c r="AY164" s="580"/>
      <c r="AZ164" s="580"/>
      <c r="BA164" s="580"/>
      <c r="BB164" s="592"/>
      <c r="BC164" s="580"/>
      <c r="BD164" s="580"/>
      <c r="BE164" s="583"/>
      <c r="BF164" s="583"/>
      <c r="BG164" s="583"/>
      <c r="BH164" s="583"/>
      <c r="BI164" s="583"/>
      <c r="BJ164" s="580"/>
      <c r="BK164" s="580"/>
      <c r="BL164" s="577"/>
    </row>
    <row r="165" spans="1:64" hidden="1" x14ac:dyDescent="0.25">
      <c r="A165" s="716"/>
      <c r="B165" s="717"/>
      <c r="C165" s="718"/>
      <c r="D165" s="602"/>
      <c r="E165" s="605"/>
      <c r="F165" s="608"/>
      <c r="G165" s="578"/>
      <c r="H165" s="587"/>
      <c r="I165" s="611" t="str">
        <f>IF(D165="","",IF(D165="RG",'Identificación RG'!B463,IF(H165="","",(CONCATENATE(H165," ",$K$2," ",G165," ",$K$3," ",M165," ",$K$4," ",L165)))))</f>
        <v/>
      </c>
      <c r="J165" s="614"/>
      <c r="K165" s="617" t="str">
        <f>CONCATENATE(" *",'Identificación RG'!C458," *",'Identificación RG'!E458," *",'Identificación RG'!G458)</f>
        <v xml:space="preserve"> * * *</v>
      </c>
      <c r="L165" s="578"/>
      <c r="M165" s="578"/>
      <c r="N165" s="593"/>
      <c r="O165" s="596"/>
      <c r="P165" s="587"/>
      <c r="Q165" s="599" t="str">
        <f>IF(P165="Muy Alta",100%,IF(P165="Alta",80%,IF(P165="Media",60%,IF(P165="Baja",40%,IF(P165="Muy Baja",20%,"")))))</f>
        <v/>
      </c>
      <c r="R165" s="587"/>
      <c r="S165" s="599" t="str">
        <f>IF(R165="Catastrófico",100%,IF(R165="Mayor",80%,IF(R165="Moderado",60%,IF(R165="Menor",40%,IF(R165="Leve",20%,"")))))</f>
        <v/>
      </c>
      <c r="T165" s="587"/>
      <c r="U165" s="599" t="str">
        <f>IF(T165="Catastrófico",100%,IF(T165="Mayor",80%,IF(T165="Moderado",60%,IF(T165="Menor",40%,IF(T165="Leve",20%,"")))))</f>
        <v/>
      </c>
      <c r="V165" s="620" t="str">
        <f>IF(W165=100%,"Catastrófico",IF(W165=80%,"Mayor",IF(W165=60%,"Moderado",IF(W165=40%,"Menor",IF(W165=20%,"Leve","")))))</f>
        <v/>
      </c>
      <c r="W165" s="599" t="str">
        <f>IF(AND(S165="",U165=""),"",MAX(S165,U165))</f>
        <v/>
      </c>
      <c r="X165" s="599" t="str">
        <f>CONCATENATE(P165,V165)</f>
        <v/>
      </c>
      <c r="Y165" s="584"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64">
        <v>1</v>
      </c>
      <c r="AA165" s="392"/>
      <c r="AB165" s="399"/>
      <c r="AC165" s="392"/>
      <c r="AD165" s="160" t="str">
        <f t="shared" ref="AD165:AD188" si="20">IF(OR(AE165="Preventivo",AE165="Detectivo"),"Probabilidad",IF(AE165="Correctivo","Impacto",""))</f>
        <v/>
      </c>
      <c r="AE165" s="399"/>
      <c r="AF165" s="396" t="str">
        <f t="shared" ref="AF165:AF188" si="21">IF(AE165="","",IF(AE165="Preventivo",25%,IF(AE165="Detectivo",15%,IF(AE165="Correctivo",10%))))</f>
        <v/>
      </c>
      <c r="AG165" s="399"/>
      <c r="AH165" s="396" t="str">
        <f t="shared" ref="AH165:AH188" si="22">IF(AG165="Automático",25%,IF(AG165="Manual",15%,""))</f>
        <v/>
      </c>
      <c r="AI165" s="395" t="str">
        <f t="shared" ref="AI165:AI188" si="23">IF(OR(AF165="",AH165=""),"",AF165+AH165)</f>
        <v/>
      </c>
      <c r="AJ165" s="171" t="str">
        <f>IFERROR(IF(AD165="Probabilidad",(Q165-(+Q165*AI165)),IF(AD165="Impacto",Q165,"")),"")</f>
        <v/>
      </c>
      <c r="AK165" s="171" t="str">
        <f>IFERROR(IF(AD165="Impacto",(W165-(+W165*AI165)),IF(AD165="Probabilidad",W165,"")),"")</f>
        <v/>
      </c>
      <c r="AL165" s="144"/>
      <c r="AM165" s="144"/>
      <c r="AN165" s="144"/>
      <c r="AO165" s="623" t="str">
        <f>Q165</f>
        <v/>
      </c>
      <c r="AP165" s="623" t="str">
        <f>IF(AJ165="","",MIN(AJ165:AJ170))</f>
        <v/>
      </c>
      <c r="AQ165" s="584" t="str">
        <f>IFERROR(IF(AP165="","",IF(AP165&lt;=0.2,"Muy Baja",IF(AP165&lt;=0.4,"Baja",IF(AP165&lt;=0.6,"Media",IF(AP165&lt;=0.8,"Alta","Muy Alta"))))),"")</f>
        <v/>
      </c>
      <c r="AR165" s="623" t="str">
        <f>W165</f>
        <v/>
      </c>
      <c r="AS165" s="623" t="str">
        <f>IF(AK165="","",MIN(AK165:AK170))</f>
        <v/>
      </c>
      <c r="AT165" s="584" t="str">
        <f>IFERROR(IF(AS165="","",IF(AS165&lt;=0.2,"Leve",IF(AS165&lt;=0.4,"Menor",IF(AS165&lt;=0.6,"Moderado",IF(AS165&lt;=0.8,"Mayor","Catastrófico"))))),"")</f>
        <v/>
      </c>
      <c r="AU165" s="584" t="str">
        <f>Y165</f>
        <v/>
      </c>
      <c r="AV165" s="584"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87"/>
      <c r="AX165" s="578"/>
      <c r="AY165" s="578"/>
      <c r="AZ165" s="578"/>
      <c r="BA165" s="578"/>
      <c r="BB165" s="590"/>
      <c r="BC165" s="578"/>
      <c r="BD165" s="578"/>
      <c r="BE165" s="581"/>
      <c r="BF165" s="581"/>
      <c r="BG165" s="581"/>
      <c r="BH165" s="581"/>
      <c r="BI165" s="581"/>
      <c r="BJ165" s="578"/>
      <c r="BK165" s="578"/>
      <c r="BL165" s="575"/>
    </row>
    <row r="166" spans="1:64" hidden="1" x14ac:dyDescent="0.25">
      <c r="A166" s="716"/>
      <c r="B166" s="717"/>
      <c r="C166" s="718"/>
      <c r="D166" s="603"/>
      <c r="E166" s="606"/>
      <c r="F166" s="609"/>
      <c r="G166" s="579"/>
      <c r="H166" s="588"/>
      <c r="I166" s="612"/>
      <c r="J166" s="615"/>
      <c r="K166" s="618"/>
      <c r="L166" s="579"/>
      <c r="M166" s="579"/>
      <c r="N166" s="594"/>
      <c r="O166" s="597"/>
      <c r="P166" s="588"/>
      <c r="Q166" s="600"/>
      <c r="R166" s="588"/>
      <c r="S166" s="600"/>
      <c r="T166" s="588"/>
      <c r="U166" s="600"/>
      <c r="V166" s="621"/>
      <c r="W166" s="600"/>
      <c r="X166" s="600"/>
      <c r="Y166" s="585"/>
      <c r="Z166" s="365">
        <v>2</v>
      </c>
      <c r="AA166" s="393"/>
      <c r="AB166" s="400"/>
      <c r="AC166" s="393"/>
      <c r="AD166" s="161" t="str">
        <f t="shared" si="20"/>
        <v/>
      </c>
      <c r="AE166" s="400"/>
      <c r="AF166" s="166" t="str">
        <f t="shared" si="21"/>
        <v/>
      </c>
      <c r="AG166" s="400"/>
      <c r="AH166" s="397" t="str">
        <f t="shared" si="22"/>
        <v/>
      </c>
      <c r="AI166" s="172" t="str">
        <f t="shared" si="23"/>
        <v/>
      </c>
      <c r="AJ166" s="173" t="str">
        <f>IFERROR(IF(AND(AD165="Probabilidad",AD166="Probabilidad"),(AJ165-(+AJ165*AI166)),IF(AD166="Probabilidad",(Q165-(+Q165*AI166)),IF(AD166="Impacto",AJ165,""))),"")</f>
        <v/>
      </c>
      <c r="AK166" s="173" t="str">
        <f>IFERROR(IF(AND(AD165="Impacto",AD166="Impacto"),(AK165-(+AK165*AI166)),IF(AD166="Impacto",(W165-(W165*AI166)),IF(AD166="Probabilidad",AK165,""))),"")</f>
        <v/>
      </c>
      <c r="AL166" s="149"/>
      <c r="AM166" s="149"/>
      <c r="AN166" s="149"/>
      <c r="AO166" s="624"/>
      <c r="AP166" s="624"/>
      <c r="AQ166" s="585"/>
      <c r="AR166" s="624"/>
      <c r="AS166" s="624"/>
      <c r="AT166" s="585"/>
      <c r="AU166" s="585"/>
      <c r="AV166" s="585"/>
      <c r="AW166" s="588"/>
      <c r="AX166" s="579"/>
      <c r="AY166" s="579"/>
      <c r="AZ166" s="579"/>
      <c r="BA166" s="579"/>
      <c r="BB166" s="591"/>
      <c r="BC166" s="579"/>
      <c r="BD166" s="579"/>
      <c r="BE166" s="582"/>
      <c r="BF166" s="582"/>
      <c r="BG166" s="582"/>
      <c r="BH166" s="582"/>
      <c r="BI166" s="582"/>
      <c r="BJ166" s="579"/>
      <c r="BK166" s="579"/>
      <c r="BL166" s="576"/>
    </row>
    <row r="167" spans="1:64" hidden="1" x14ac:dyDescent="0.25">
      <c r="A167" s="716"/>
      <c r="B167" s="717"/>
      <c r="C167" s="718"/>
      <c r="D167" s="603"/>
      <c r="E167" s="606"/>
      <c r="F167" s="609"/>
      <c r="G167" s="579"/>
      <c r="H167" s="588"/>
      <c r="I167" s="612"/>
      <c r="J167" s="615"/>
      <c r="K167" s="618"/>
      <c r="L167" s="579"/>
      <c r="M167" s="579"/>
      <c r="N167" s="594"/>
      <c r="O167" s="597"/>
      <c r="P167" s="588"/>
      <c r="Q167" s="600"/>
      <c r="R167" s="588"/>
      <c r="S167" s="600"/>
      <c r="T167" s="588"/>
      <c r="U167" s="600"/>
      <c r="V167" s="621"/>
      <c r="W167" s="600"/>
      <c r="X167" s="600"/>
      <c r="Y167" s="585"/>
      <c r="Z167" s="365">
        <v>3</v>
      </c>
      <c r="AA167" s="393"/>
      <c r="AB167" s="400"/>
      <c r="AC167" s="393"/>
      <c r="AD167" s="161" t="str">
        <f t="shared" si="20"/>
        <v/>
      </c>
      <c r="AE167" s="400"/>
      <c r="AF167" s="166" t="str">
        <f t="shared" si="21"/>
        <v/>
      </c>
      <c r="AG167" s="400"/>
      <c r="AH167" s="397" t="str">
        <f t="shared" si="22"/>
        <v/>
      </c>
      <c r="AI167" s="172" t="str">
        <f t="shared" si="23"/>
        <v/>
      </c>
      <c r="AJ167" s="173" t="str">
        <f>IFERROR(IF(AND(AD166="Probabilidad",AD167="Probabilidad"),(AJ166-(+AJ166*AI167)),IF(AND(AD166="Impacto",AD167="Probabilidad"),(AJ165-(+AJ165*AI167)),IF(AD167="Impacto",AJ166,""))),"")</f>
        <v/>
      </c>
      <c r="AK167" s="173" t="str">
        <f>IFERROR(IF(AND(AD166="Impacto",AD167="Impacto"),(AK166-(+AK166*AI167)),IF(AND(AD166="Probabilidad",AD167="Impacto"),(AK165-(+AK165*AI167)),IF(AD167="Probabilidad",AK166,""))),"")</f>
        <v/>
      </c>
      <c r="AL167" s="149"/>
      <c r="AM167" s="149"/>
      <c r="AN167" s="149"/>
      <c r="AO167" s="624"/>
      <c r="AP167" s="624"/>
      <c r="AQ167" s="585"/>
      <c r="AR167" s="624"/>
      <c r="AS167" s="624"/>
      <c r="AT167" s="585"/>
      <c r="AU167" s="585"/>
      <c r="AV167" s="585"/>
      <c r="AW167" s="588"/>
      <c r="AX167" s="579"/>
      <c r="AY167" s="579"/>
      <c r="AZ167" s="579"/>
      <c r="BA167" s="579"/>
      <c r="BB167" s="591"/>
      <c r="BC167" s="579"/>
      <c r="BD167" s="579"/>
      <c r="BE167" s="582"/>
      <c r="BF167" s="582"/>
      <c r="BG167" s="582"/>
      <c r="BH167" s="582"/>
      <c r="BI167" s="582"/>
      <c r="BJ167" s="579"/>
      <c r="BK167" s="579"/>
      <c r="BL167" s="576"/>
    </row>
    <row r="168" spans="1:64" hidden="1" x14ac:dyDescent="0.25">
      <c r="A168" s="716"/>
      <c r="B168" s="717"/>
      <c r="C168" s="718"/>
      <c r="D168" s="603"/>
      <c r="E168" s="606"/>
      <c r="F168" s="609"/>
      <c r="G168" s="579"/>
      <c r="H168" s="588"/>
      <c r="I168" s="612"/>
      <c r="J168" s="615"/>
      <c r="K168" s="618"/>
      <c r="L168" s="579"/>
      <c r="M168" s="579"/>
      <c r="N168" s="594"/>
      <c r="O168" s="597"/>
      <c r="P168" s="588"/>
      <c r="Q168" s="600"/>
      <c r="R168" s="588"/>
      <c r="S168" s="600"/>
      <c r="T168" s="588"/>
      <c r="U168" s="600"/>
      <c r="V168" s="621"/>
      <c r="W168" s="600"/>
      <c r="X168" s="600"/>
      <c r="Y168" s="585"/>
      <c r="Z168" s="365">
        <v>4</v>
      </c>
      <c r="AA168" s="393"/>
      <c r="AB168" s="400"/>
      <c r="AC168" s="393"/>
      <c r="AD168" s="161" t="str">
        <f t="shared" si="20"/>
        <v/>
      </c>
      <c r="AE168" s="400"/>
      <c r="AF168" s="166" t="str">
        <f t="shared" si="21"/>
        <v/>
      </c>
      <c r="AG168" s="400"/>
      <c r="AH168" s="397" t="str">
        <f t="shared" si="22"/>
        <v/>
      </c>
      <c r="AI168" s="172" t="str">
        <f t="shared" si="23"/>
        <v/>
      </c>
      <c r="AJ168" s="173" t="str">
        <f>IFERROR(IF(AND(AD167="Probabilidad",AD168="Probabilidad"),(AJ167-(+AJ167*AI168)),IF(AND(AD167="Impacto",AD168="Probabilidad"),(AJ166-(+AJ166*AI168)),IF(AD168="Impacto",AJ167,""))),"")</f>
        <v/>
      </c>
      <c r="AK168" s="173" t="str">
        <f>IFERROR(IF(AND(AD167="Impacto",AD168="Impacto"),(AK167-(+AK167*AI168)),IF(AND(AD167="Probabilidad",AD168="Impacto"),(AK166-(+AK166*AI168)),IF(AD168="Probabilidad",AK167,""))),"")</f>
        <v/>
      </c>
      <c r="AL168" s="149"/>
      <c r="AM168" s="149"/>
      <c r="AN168" s="149"/>
      <c r="AO168" s="624"/>
      <c r="AP168" s="624"/>
      <c r="AQ168" s="585"/>
      <c r="AR168" s="624"/>
      <c r="AS168" s="624"/>
      <c r="AT168" s="585"/>
      <c r="AU168" s="585"/>
      <c r="AV168" s="585"/>
      <c r="AW168" s="588"/>
      <c r="AX168" s="579"/>
      <c r="AY168" s="579"/>
      <c r="AZ168" s="579"/>
      <c r="BA168" s="579"/>
      <c r="BB168" s="591"/>
      <c r="BC168" s="579"/>
      <c r="BD168" s="579"/>
      <c r="BE168" s="582"/>
      <c r="BF168" s="582"/>
      <c r="BG168" s="582"/>
      <c r="BH168" s="582"/>
      <c r="BI168" s="582"/>
      <c r="BJ168" s="579"/>
      <c r="BK168" s="579"/>
      <c r="BL168" s="576"/>
    </row>
    <row r="169" spans="1:64" hidden="1" x14ac:dyDescent="0.25">
      <c r="A169" s="716"/>
      <c r="B169" s="717"/>
      <c r="C169" s="718"/>
      <c r="D169" s="603"/>
      <c r="E169" s="606"/>
      <c r="F169" s="609"/>
      <c r="G169" s="579"/>
      <c r="H169" s="588"/>
      <c r="I169" s="612"/>
      <c r="J169" s="615"/>
      <c r="K169" s="618"/>
      <c r="L169" s="579"/>
      <c r="M169" s="579"/>
      <c r="N169" s="594"/>
      <c r="O169" s="597"/>
      <c r="P169" s="588"/>
      <c r="Q169" s="600"/>
      <c r="R169" s="588"/>
      <c r="S169" s="600"/>
      <c r="T169" s="588"/>
      <c r="U169" s="600"/>
      <c r="V169" s="621"/>
      <c r="W169" s="600"/>
      <c r="X169" s="600"/>
      <c r="Y169" s="585"/>
      <c r="Z169" s="365">
        <v>5</v>
      </c>
      <c r="AA169" s="393"/>
      <c r="AB169" s="400"/>
      <c r="AC169" s="393"/>
      <c r="AD169" s="161" t="str">
        <f t="shared" si="20"/>
        <v/>
      </c>
      <c r="AE169" s="400"/>
      <c r="AF169" s="166" t="str">
        <f t="shared" si="21"/>
        <v/>
      </c>
      <c r="AG169" s="400"/>
      <c r="AH169" s="397" t="str">
        <f t="shared" si="22"/>
        <v/>
      </c>
      <c r="AI169" s="172" t="str">
        <f t="shared" si="23"/>
        <v/>
      </c>
      <c r="AJ169" s="173" t="str">
        <f>IFERROR(IF(AND(AD168="Probabilidad",AD169="Probabilidad"),(AJ168-(+AJ168*AI169)),IF(AND(AD168="Impacto",AD169="Probabilidad"),(AJ167-(+AJ167*AI169)),IF(AD169="Impacto",AJ168,""))),"")</f>
        <v/>
      </c>
      <c r="AK169" s="173" t="str">
        <f>IFERROR(IF(AND(AD168="Impacto",AD169="Impacto"),(AK168-(+AK168*AI169)),IF(AND(AD168="Probabilidad",AD169="Impacto"),(AK167-(+AK167*AI169)),IF(AD169="Probabilidad",AK168,""))),"")</f>
        <v/>
      </c>
      <c r="AL169" s="149"/>
      <c r="AM169" s="149"/>
      <c r="AN169" s="149"/>
      <c r="AO169" s="624"/>
      <c r="AP169" s="624"/>
      <c r="AQ169" s="585"/>
      <c r="AR169" s="624"/>
      <c r="AS169" s="624"/>
      <c r="AT169" s="585"/>
      <c r="AU169" s="585"/>
      <c r="AV169" s="585"/>
      <c r="AW169" s="588"/>
      <c r="AX169" s="579"/>
      <c r="AY169" s="579"/>
      <c r="AZ169" s="579"/>
      <c r="BA169" s="579"/>
      <c r="BB169" s="591"/>
      <c r="BC169" s="579"/>
      <c r="BD169" s="579"/>
      <c r="BE169" s="582"/>
      <c r="BF169" s="582"/>
      <c r="BG169" s="582"/>
      <c r="BH169" s="582"/>
      <c r="BI169" s="582"/>
      <c r="BJ169" s="579"/>
      <c r="BK169" s="579"/>
      <c r="BL169" s="576"/>
    </row>
    <row r="170" spans="1:64" ht="15.75" hidden="1" thickBot="1" x14ac:dyDescent="0.3">
      <c r="A170" s="716"/>
      <c r="B170" s="717"/>
      <c r="C170" s="718"/>
      <c r="D170" s="604"/>
      <c r="E170" s="607"/>
      <c r="F170" s="610"/>
      <c r="G170" s="580"/>
      <c r="H170" s="589"/>
      <c r="I170" s="613"/>
      <c r="J170" s="616"/>
      <c r="K170" s="619"/>
      <c r="L170" s="580"/>
      <c r="M170" s="580"/>
      <c r="N170" s="595"/>
      <c r="O170" s="598"/>
      <c r="P170" s="589"/>
      <c r="Q170" s="601"/>
      <c r="R170" s="589"/>
      <c r="S170" s="601"/>
      <c r="T170" s="589"/>
      <c r="U170" s="601"/>
      <c r="V170" s="622"/>
      <c r="W170" s="601"/>
      <c r="X170" s="601"/>
      <c r="Y170" s="586"/>
      <c r="Z170" s="366">
        <v>6</v>
      </c>
      <c r="AA170" s="394"/>
      <c r="AB170" s="401"/>
      <c r="AC170" s="394"/>
      <c r="AD170" s="163" t="str">
        <f t="shared" si="20"/>
        <v/>
      </c>
      <c r="AE170" s="401"/>
      <c r="AF170" s="167" t="str">
        <f t="shared" si="21"/>
        <v/>
      </c>
      <c r="AG170" s="401"/>
      <c r="AH170" s="398" t="str">
        <f t="shared" si="22"/>
        <v/>
      </c>
      <c r="AI170" s="174" t="str">
        <f t="shared" si="23"/>
        <v/>
      </c>
      <c r="AJ170" s="175" t="str">
        <f>IFERROR(IF(AND(AD169="Probabilidad",AD170="Probabilidad"),(AJ169-(+AJ169*AI170)),IF(AND(AD169="Impacto",AD170="Probabilidad"),(AJ168-(+AJ168*AI170)),IF(AD170="Impacto",AJ169,""))),"")</f>
        <v/>
      </c>
      <c r="AK170" s="175" t="str">
        <f>IFERROR(IF(AND(AD169="Impacto",AD170="Impacto"),(AK169-(+AK169*AI170)),IF(AND(AD169="Probabilidad",AD170="Impacto"),(AK168-(+AK168*AI170)),IF(AD170="Probabilidad",AK169,""))),"")</f>
        <v/>
      </c>
      <c r="AL170" s="153"/>
      <c r="AM170" s="153"/>
      <c r="AN170" s="153"/>
      <c r="AO170" s="625"/>
      <c r="AP170" s="625"/>
      <c r="AQ170" s="586"/>
      <c r="AR170" s="625"/>
      <c r="AS170" s="625"/>
      <c r="AT170" s="586"/>
      <c r="AU170" s="586"/>
      <c r="AV170" s="586"/>
      <c r="AW170" s="589"/>
      <c r="AX170" s="580"/>
      <c r="AY170" s="580"/>
      <c r="AZ170" s="580"/>
      <c r="BA170" s="580"/>
      <c r="BB170" s="592"/>
      <c r="BC170" s="580"/>
      <c r="BD170" s="580"/>
      <c r="BE170" s="583"/>
      <c r="BF170" s="583"/>
      <c r="BG170" s="583"/>
      <c r="BH170" s="583"/>
      <c r="BI170" s="583"/>
      <c r="BJ170" s="580"/>
      <c r="BK170" s="580"/>
      <c r="BL170" s="577"/>
    </row>
    <row r="171" spans="1:64" hidden="1" x14ac:dyDescent="0.25">
      <c r="A171" s="716"/>
      <c r="B171" s="717"/>
      <c r="C171" s="718"/>
      <c r="D171" s="602"/>
      <c r="E171" s="605"/>
      <c r="F171" s="608"/>
      <c r="G171" s="578"/>
      <c r="H171" s="587"/>
      <c r="I171" s="611" t="str">
        <f>IF(D171="","",IF(D171="RG",'Identificación RG'!B480,IF(H171="","",(CONCATENATE(H171," ",$K$2," ",G171," ",$K$3," ",M171," ",$K$4," ",L171)))))</f>
        <v/>
      </c>
      <c r="J171" s="614"/>
      <c r="K171" s="617" t="str">
        <f>CONCATENATE(" *",'Identificación RG'!C475," *",'Identificación RG'!E475," *",'Identificación RG'!G475)</f>
        <v xml:space="preserve"> * * *</v>
      </c>
      <c r="L171" s="578"/>
      <c r="M171" s="578"/>
      <c r="N171" s="593"/>
      <c r="O171" s="596"/>
      <c r="P171" s="587"/>
      <c r="Q171" s="599" t="str">
        <f>IF(P171="Muy Alta",100%,IF(P171="Alta",80%,IF(P171="Media",60%,IF(P171="Baja",40%,IF(P171="Muy Baja",20%,"")))))</f>
        <v/>
      </c>
      <c r="R171" s="587"/>
      <c r="S171" s="599" t="str">
        <f>IF(R171="Catastrófico",100%,IF(R171="Mayor",80%,IF(R171="Moderado",60%,IF(R171="Menor",40%,IF(R171="Leve",20%,"")))))</f>
        <v/>
      </c>
      <c r="T171" s="587"/>
      <c r="U171" s="599" t="str">
        <f>IF(T171="Catastrófico",100%,IF(T171="Mayor",80%,IF(T171="Moderado",60%,IF(T171="Menor",40%,IF(T171="Leve",20%,"")))))</f>
        <v/>
      </c>
      <c r="V171" s="620" t="str">
        <f>IF(W171=100%,"Catastrófico",IF(W171=80%,"Mayor",IF(W171=60%,"Moderado",IF(W171=40%,"Menor",IF(W171=20%,"Leve","")))))</f>
        <v/>
      </c>
      <c r="W171" s="599" t="str">
        <f>IF(AND(S171="",U171=""),"",MAX(S171,U171))</f>
        <v/>
      </c>
      <c r="X171" s="599" t="str">
        <f>CONCATENATE(P171,V171)</f>
        <v/>
      </c>
      <c r="Y171" s="584"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64">
        <v>1</v>
      </c>
      <c r="AA171" s="392"/>
      <c r="AB171" s="399"/>
      <c r="AC171" s="392"/>
      <c r="AD171" s="160" t="str">
        <f t="shared" si="20"/>
        <v/>
      </c>
      <c r="AE171" s="399"/>
      <c r="AF171" s="396" t="str">
        <f t="shared" si="21"/>
        <v/>
      </c>
      <c r="AG171" s="399"/>
      <c r="AH171" s="396" t="str">
        <f t="shared" si="22"/>
        <v/>
      </c>
      <c r="AI171" s="395" t="str">
        <f t="shared" si="23"/>
        <v/>
      </c>
      <c r="AJ171" s="171" t="str">
        <f>IFERROR(IF(AD171="Probabilidad",(Q171-(+Q171*AI171)),IF(AD171="Impacto",Q171,"")),"")</f>
        <v/>
      </c>
      <c r="AK171" s="171" t="str">
        <f>IFERROR(IF(AD171="Impacto",(W171-(+W171*AI171)),IF(AD171="Probabilidad",W171,"")),"")</f>
        <v/>
      </c>
      <c r="AL171" s="144"/>
      <c r="AM171" s="144"/>
      <c r="AN171" s="144"/>
      <c r="AO171" s="623" t="str">
        <f>Q171</f>
        <v/>
      </c>
      <c r="AP171" s="623" t="str">
        <f>IF(AJ171="","",MIN(AJ171:AJ176))</f>
        <v/>
      </c>
      <c r="AQ171" s="584" t="str">
        <f>IFERROR(IF(AP171="","",IF(AP171&lt;=0.2,"Muy Baja",IF(AP171&lt;=0.4,"Baja",IF(AP171&lt;=0.6,"Media",IF(AP171&lt;=0.8,"Alta","Muy Alta"))))),"")</f>
        <v/>
      </c>
      <c r="AR171" s="623" t="str">
        <f>W171</f>
        <v/>
      </c>
      <c r="AS171" s="623" t="str">
        <f>IF(AK171="","",MIN(AK171:AK176))</f>
        <v/>
      </c>
      <c r="AT171" s="584" t="str">
        <f>IFERROR(IF(AS171="","",IF(AS171&lt;=0.2,"Leve",IF(AS171&lt;=0.4,"Menor",IF(AS171&lt;=0.6,"Moderado",IF(AS171&lt;=0.8,"Mayor","Catastrófico"))))),"")</f>
        <v/>
      </c>
      <c r="AU171" s="584" t="str">
        <f>Y171</f>
        <v/>
      </c>
      <c r="AV171" s="584"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87"/>
      <c r="AX171" s="578"/>
      <c r="AY171" s="578"/>
      <c r="AZ171" s="578"/>
      <c r="BA171" s="578"/>
      <c r="BB171" s="590"/>
      <c r="BC171" s="578"/>
      <c r="BD171" s="578"/>
      <c r="BE171" s="581"/>
      <c r="BF171" s="581"/>
      <c r="BG171" s="581"/>
      <c r="BH171" s="581"/>
      <c r="BI171" s="581"/>
      <c r="BJ171" s="578"/>
      <c r="BK171" s="578"/>
      <c r="BL171" s="575"/>
    </row>
    <row r="172" spans="1:64" hidden="1" x14ac:dyDescent="0.25">
      <c r="A172" s="716"/>
      <c r="B172" s="717"/>
      <c r="C172" s="718"/>
      <c r="D172" s="603"/>
      <c r="E172" s="606"/>
      <c r="F172" s="609"/>
      <c r="G172" s="579"/>
      <c r="H172" s="588"/>
      <c r="I172" s="612"/>
      <c r="J172" s="615"/>
      <c r="K172" s="618"/>
      <c r="L172" s="579"/>
      <c r="M172" s="579"/>
      <c r="N172" s="594"/>
      <c r="O172" s="597"/>
      <c r="P172" s="588"/>
      <c r="Q172" s="600"/>
      <c r="R172" s="588"/>
      <c r="S172" s="600"/>
      <c r="T172" s="588"/>
      <c r="U172" s="600"/>
      <c r="V172" s="621"/>
      <c r="W172" s="600"/>
      <c r="X172" s="600"/>
      <c r="Y172" s="585"/>
      <c r="Z172" s="365">
        <v>2</v>
      </c>
      <c r="AA172" s="393"/>
      <c r="AB172" s="400"/>
      <c r="AC172" s="393"/>
      <c r="AD172" s="161" t="str">
        <f t="shared" si="20"/>
        <v/>
      </c>
      <c r="AE172" s="400"/>
      <c r="AF172" s="166" t="str">
        <f t="shared" si="21"/>
        <v/>
      </c>
      <c r="AG172" s="400"/>
      <c r="AH172" s="397" t="str">
        <f t="shared" si="22"/>
        <v/>
      </c>
      <c r="AI172" s="172" t="str">
        <f t="shared" si="23"/>
        <v/>
      </c>
      <c r="AJ172" s="173" t="str">
        <f>IFERROR(IF(AND(AD171="Probabilidad",AD172="Probabilidad"),(AJ171-(+AJ171*AI172)),IF(AD172="Probabilidad",(Q171-(+Q171*AI172)),IF(AD172="Impacto",AJ171,""))),"")</f>
        <v/>
      </c>
      <c r="AK172" s="173" t="str">
        <f>IFERROR(IF(AND(AD171="Impacto",AD172="Impacto"),(AK171-(+AK171*AI172)),IF(AD172="Impacto",(W171-(W171*AI172)),IF(AD172="Probabilidad",AK171,""))),"")</f>
        <v/>
      </c>
      <c r="AL172" s="149"/>
      <c r="AM172" s="149"/>
      <c r="AN172" s="149"/>
      <c r="AO172" s="624"/>
      <c r="AP172" s="624"/>
      <c r="AQ172" s="585"/>
      <c r="AR172" s="624"/>
      <c r="AS172" s="624"/>
      <c r="AT172" s="585"/>
      <c r="AU172" s="585"/>
      <c r="AV172" s="585"/>
      <c r="AW172" s="588"/>
      <c r="AX172" s="579"/>
      <c r="AY172" s="579"/>
      <c r="AZ172" s="579"/>
      <c r="BA172" s="579"/>
      <c r="BB172" s="591"/>
      <c r="BC172" s="579"/>
      <c r="BD172" s="579"/>
      <c r="BE172" s="582"/>
      <c r="BF172" s="582"/>
      <c r="BG172" s="582"/>
      <c r="BH172" s="582"/>
      <c r="BI172" s="582"/>
      <c r="BJ172" s="579"/>
      <c r="BK172" s="579"/>
      <c r="BL172" s="576"/>
    </row>
    <row r="173" spans="1:64" hidden="1" x14ac:dyDescent="0.25">
      <c r="A173" s="716"/>
      <c r="B173" s="717"/>
      <c r="C173" s="718"/>
      <c r="D173" s="603"/>
      <c r="E173" s="606"/>
      <c r="F173" s="609"/>
      <c r="G173" s="579"/>
      <c r="H173" s="588"/>
      <c r="I173" s="612"/>
      <c r="J173" s="615"/>
      <c r="K173" s="618"/>
      <c r="L173" s="579"/>
      <c r="M173" s="579"/>
      <c r="N173" s="594"/>
      <c r="O173" s="597"/>
      <c r="P173" s="588"/>
      <c r="Q173" s="600"/>
      <c r="R173" s="588"/>
      <c r="S173" s="600"/>
      <c r="T173" s="588"/>
      <c r="U173" s="600"/>
      <c r="V173" s="621"/>
      <c r="W173" s="600"/>
      <c r="X173" s="600"/>
      <c r="Y173" s="585"/>
      <c r="Z173" s="365">
        <v>3</v>
      </c>
      <c r="AA173" s="393"/>
      <c r="AB173" s="400"/>
      <c r="AC173" s="393"/>
      <c r="AD173" s="161" t="str">
        <f t="shared" si="20"/>
        <v/>
      </c>
      <c r="AE173" s="400"/>
      <c r="AF173" s="166" t="str">
        <f t="shared" si="21"/>
        <v/>
      </c>
      <c r="AG173" s="400"/>
      <c r="AH173" s="397" t="str">
        <f t="shared" si="22"/>
        <v/>
      </c>
      <c r="AI173" s="172" t="str">
        <f t="shared" si="23"/>
        <v/>
      </c>
      <c r="AJ173" s="173" t="str">
        <f>IFERROR(IF(AND(AD172="Probabilidad",AD173="Probabilidad"),(AJ172-(+AJ172*AI173)),IF(AND(AD172="Impacto",AD173="Probabilidad"),(AJ171-(+AJ171*AI173)),IF(AD173="Impacto",AJ172,""))),"")</f>
        <v/>
      </c>
      <c r="AK173" s="173" t="str">
        <f>IFERROR(IF(AND(AD172="Impacto",AD173="Impacto"),(AK172-(+AK172*AI173)),IF(AND(AD172="Probabilidad",AD173="Impacto"),(AK171-(+AK171*AI173)),IF(AD173="Probabilidad",AK172,""))),"")</f>
        <v/>
      </c>
      <c r="AL173" s="149"/>
      <c r="AM173" s="149"/>
      <c r="AN173" s="149"/>
      <c r="AO173" s="624"/>
      <c r="AP173" s="624"/>
      <c r="AQ173" s="585"/>
      <c r="AR173" s="624"/>
      <c r="AS173" s="624"/>
      <c r="AT173" s="585"/>
      <c r="AU173" s="585"/>
      <c r="AV173" s="585"/>
      <c r="AW173" s="588"/>
      <c r="AX173" s="579"/>
      <c r="AY173" s="579"/>
      <c r="AZ173" s="579"/>
      <c r="BA173" s="579"/>
      <c r="BB173" s="591"/>
      <c r="BC173" s="579"/>
      <c r="BD173" s="579"/>
      <c r="BE173" s="582"/>
      <c r="BF173" s="582"/>
      <c r="BG173" s="582"/>
      <c r="BH173" s="582"/>
      <c r="BI173" s="582"/>
      <c r="BJ173" s="579"/>
      <c r="BK173" s="579"/>
      <c r="BL173" s="576"/>
    </row>
    <row r="174" spans="1:64" hidden="1" x14ac:dyDescent="0.25">
      <c r="A174" s="716"/>
      <c r="B174" s="717"/>
      <c r="C174" s="718"/>
      <c r="D174" s="603"/>
      <c r="E174" s="606"/>
      <c r="F174" s="609"/>
      <c r="G174" s="579"/>
      <c r="H174" s="588"/>
      <c r="I174" s="612"/>
      <c r="J174" s="615"/>
      <c r="K174" s="618"/>
      <c r="L174" s="579"/>
      <c r="M174" s="579"/>
      <c r="N174" s="594"/>
      <c r="O174" s="597"/>
      <c r="P174" s="588"/>
      <c r="Q174" s="600"/>
      <c r="R174" s="588"/>
      <c r="S174" s="600"/>
      <c r="T174" s="588"/>
      <c r="U174" s="600"/>
      <c r="V174" s="621"/>
      <c r="W174" s="600"/>
      <c r="X174" s="600"/>
      <c r="Y174" s="585"/>
      <c r="Z174" s="365">
        <v>4</v>
      </c>
      <c r="AA174" s="393"/>
      <c r="AB174" s="400"/>
      <c r="AC174" s="393"/>
      <c r="AD174" s="161" t="str">
        <f t="shared" si="20"/>
        <v/>
      </c>
      <c r="AE174" s="400"/>
      <c r="AF174" s="166" t="str">
        <f t="shared" si="21"/>
        <v/>
      </c>
      <c r="AG174" s="400"/>
      <c r="AH174" s="397" t="str">
        <f t="shared" si="22"/>
        <v/>
      </c>
      <c r="AI174" s="172" t="str">
        <f t="shared" si="23"/>
        <v/>
      </c>
      <c r="AJ174" s="173" t="str">
        <f>IFERROR(IF(AND(AD173="Probabilidad",AD174="Probabilidad"),(AJ173-(+AJ173*AI174)),IF(AND(AD173="Impacto",AD174="Probabilidad"),(AJ172-(+AJ172*AI174)),IF(AD174="Impacto",AJ173,""))),"")</f>
        <v/>
      </c>
      <c r="AK174" s="173" t="str">
        <f>IFERROR(IF(AND(AD173="Impacto",AD174="Impacto"),(AK173-(+AK173*AI174)),IF(AND(AD173="Probabilidad",AD174="Impacto"),(AK172-(+AK172*AI174)),IF(AD174="Probabilidad",AK173,""))),"")</f>
        <v/>
      </c>
      <c r="AL174" s="149"/>
      <c r="AM174" s="149"/>
      <c r="AN174" s="149"/>
      <c r="AO174" s="624"/>
      <c r="AP174" s="624"/>
      <c r="AQ174" s="585"/>
      <c r="AR174" s="624"/>
      <c r="AS174" s="624"/>
      <c r="AT174" s="585"/>
      <c r="AU174" s="585"/>
      <c r="AV174" s="585"/>
      <c r="AW174" s="588"/>
      <c r="AX174" s="579"/>
      <c r="AY174" s="579"/>
      <c r="AZ174" s="579"/>
      <c r="BA174" s="579"/>
      <c r="BB174" s="591"/>
      <c r="BC174" s="579"/>
      <c r="BD174" s="579"/>
      <c r="BE174" s="582"/>
      <c r="BF174" s="582"/>
      <c r="BG174" s="582"/>
      <c r="BH174" s="582"/>
      <c r="BI174" s="582"/>
      <c r="BJ174" s="579"/>
      <c r="BK174" s="579"/>
      <c r="BL174" s="576"/>
    </row>
    <row r="175" spans="1:64" hidden="1" x14ac:dyDescent="0.25">
      <c r="A175" s="716"/>
      <c r="B175" s="717"/>
      <c r="C175" s="718"/>
      <c r="D175" s="603"/>
      <c r="E175" s="606"/>
      <c r="F175" s="609"/>
      <c r="G175" s="579"/>
      <c r="H175" s="588"/>
      <c r="I175" s="612"/>
      <c r="J175" s="615"/>
      <c r="K175" s="618"/>
      <c r="L175" s="579"/>
      <c r="M175" s="579"/>
      <c r="N175" s="594"/>
      <c r="O175" s="597"/>
      <c r="P175" s="588"/>
      <c r="Q175" s="600"/>
      <c r="R175" s="588"/>
      <c r="S175" s="600"/>
      <c r="T175" s="588"/>
      <c r="U175" s="600"/>
      <c r="V175" s="621"/>
      <c r="W175" s="600"/>
      <c r="X175" s="600"/>
      <c r="Y175" s="585"/>
      <c r="Z175" s="365">
        <v>5</v>
      </c>
      <c r="AA175" s="393"/>
      <c r="AB175" s="400"/>
      <c r="AC175" s="393"/>
      <c r="AD175" s="161" t="str">
        <f t="shared" si="20"/>
        <v/>
      </c>
      <c r="AE175" s="400"/>
      <c r="AF175" s="166" t="str">
        <f t="shared" si="21"/>
        <v/>
      </c>
      <c r="AG175" s="400"/>
      <c r="AH175" s="397" t="str">
        <f t="shared" si="22"/>
        <v/>
      </c>
      <c r="AI175" s="172" t="str">
        <f t="shared" si="23"/>
        <v/>
      </c>
      <c r="AJ175" s="173" t="str">
        <f>IFERROR(IF(AND(AD174="Probabilidad",AD175="Probabilidad"),(AJ174-(+AJ174*AI175)),IF(AND(AD174="Impacto",AD175="Probabilidad"),(AJ173-(+AJ173*AI175)),IF(AD175="Impacto",AJ174,""))),"")</f>
        <v/>
      </c>
      <c r="AK175" s="173" t="str">
        <f>IFERROR(IF(AND(AD174="Impacto",AD175="Impacto"),(AK174-(+AK174*AI175)),IF(AND(AD174="Probabilidad",AD175="Impacto"),(AK173-(+AK173*AI175)),IF(AD175="Probabilidad",AK174,""))),"")</f>
        <v/>
      </c>
      <c r="AL175" s="149"/>
      <c r="AM175" s="149"/>
      <c r="AN175" s="149"/>
      <c r="AO175" s="624"/>
      <c r="AP175" s="624"/>
      <c r="AQ175" s="585"/>
      <c r="AR175" s="624"/>
      <c r="AS175" s="624"/>
      <c r="AT175" s="585"/>
      <c r="AU175" s="585"/>
      <c r="AV175" s="585"/>
      <c r="AW175" s="588"/>
      <c r="AX175" s="579"/>
      <c r="AY175" s="579"/>
      <c r="AZ175" s="579"/>
      <c r="BA175" s="579"/>
      <c r="BB175" s="591"/>
      <c r="BC175" s="579"/>
      <c r="BD175" s="579"/>
      <c r="BE175" s="582"/>
      <c r="BF175" s="582"/>
      <c r="BG175" s="582"/>
      <c r="BH175" s="582"/>
      <c r="BI175" s="582"/>
      <c r="BJ175" s="579"/>
      <c r="BK175" s="579"/>
      <c r="BL175" s="576"/>
    </row>
    <row r="176" spans="1:64" ht="15.75" hidden="1" thickBot="1" x14ac:dyDescent="0.3">
      <c r="A176" s="716"/>
      <c r="B176" s="717"/>
      <c r="C176" s="718"/>
      <c r="D176" s="604"/>
      <c r="E176" s="607"/>
      <c r="F176" s="610"/>
      <c r="G176" s="580"/>
      <c r="H176" s="589"/>
      <c r="I176" s="613"/>
      <c r="J176" s="616"/>
      <c r="K176" s="619"/>
      <c r="L176" s="580"/>
      <c r="M176" s="580"/>
      <c r="N176" s="595"/>
      <c r="O176" s="598"/>
      <c r="P176" s="589"/>
      <c r="Q176" s="601"/>
      <c r="R176" s="589"/>
      <c r="S176" s="601"/>
      <c r="T176" s="589"/>
      <c r="U176" s="601"/>
      <c r="V176" s="622"/>
      <c r="W176" s="601"/>
      <c r="X176" s="601"/>
      <c r="Y176" s="586"/>
      <c r="Z176" s="366">
        <v>6</v>
      </c>
      <c r="AA176" s="394"/>
      <c r="AB176" s="401"/>
      <c r="AC176" s="394"/>
      <c r="AD176" s="163" t="str">
        <f t="shared" si="20"/>
        <v/>
      </c>
      <c r="AE176" s="401"/>
      <c r="AF176" s="167" t="str">
        <f t="shared" si="21"/>
        <v/>
      </c>
      <c r="AG176" s="401"/>
      <c r="AH176" s="398" t="str">
        <f t="shared" si="22"/>
        <v/>
      </c>
      <c r="AI176" s="174" t="str">
        <f t="shared" si="23"/>
        <v/>
      </c>
      <c r="AJ176" s="175" t="str">
        <f>IFERROR(IF(AND(AD175="Probabilidad",AD176="Probabilidad"),(AJ175-(+AJ175*AI176)),IF(AND(AD175="Impacto",AD176="Probabilidad"),(AJ174-(+AJ174*AI176)),IF(AD176="Impacto",AJ175,""))),"")</f>
        <v/>
      </c>
      <c r="AK176" s="175" t="str">
        <f>IFERROR(IF(AND(AD175="Impacto",AD176="Impacto"),(AK175-(+AK175*AI176)),IF(AND(AD175="Probabilidad",AD176="Impacto"),(AK174-(+AK174*AI176)),IF(AD176="Probabilidad",AK175,""))),"")</f>
        <v/>
      </c>
      <c r="AL176" s="153"/>
      <c r="AM176" s="153"/>
      <c r="AN176" s="153"/>
      <c r="AO176" s="625"/>
      <c r="AP176" s="625"/>
      <c r="AQ176" s="586"/>
      <c r="AR176" s="625"/>
      <c r="AS176" s="625"/>
      <c r="AT176" s="586"/>
      <c r="AU176" s="586"/>
      <c r="AV176" s="586"/>
      <c r="AW176" s="589"/>
      <c r="AX176" s="580"/>
      <c r="AY176" s="580"/>
      <c r="AZ176" s="580"/>
      <c r="BA176" s="580"/>
      <c r="BB176" s="592"/>
      <c r="BC176" s="580"/>
      <c r="BD176" s="580"/>
      <c r="BE176" s="583"/>
      <c r="BF176" s="583"/>
      <c r="BG176" s="583"/>
      <c r="BH176" s="583"/>
      <c r="BI176" s="583"/>
      <c r="BJ176" s="580"/>
      <c r="BK176" s="580"/>
      <c r="BL176" s="577"/>
    </row>
    <row r="177" spans="1:64" hidden="1" x14ac:dyDescent="0.25">
      <c r="A177" s="716"/>
      <c r="B177" s="717"/>
      <c r="C177" s="718"/>
      <c r="D177" s="602"/>
      <c r="E177" s="605"/>
      <c r="F177" s="608"/>
      <c r="G177" s="578"/>
      <c r="H177" s="587"/>
      <c r="I177" s="611" t="str">
        <f>IF(D177="","",IF(D177="RG",'Identificación RG'!B497,IF(H177="","",(CONCATENATE(H177," ",$K$2," ",G177," ",$K$3," ",M177," ",$K$4," ",L177)))))</f>
        <v/>
      </c>
      <c r="J177" s="614"/>
      <c r="K177" s="617" t="str">
        <f>CONCATENATE(" *",'Identificación RG'!C492," *",'Identificación RG'!E492," *",'Identificación RG'!G492)</f>
        <v xml:space="preserve"> * * *</v>
      </c>
      <c r="L177" s="578"/>
      <c r="M177" s="578"/>
      <c r="N177" s="593"/>
      <c r="O177" s="596"/>
      <c r="P177" s="587"/>
      <c r="Q177" s="599" t="str">
        <f>IF(P177="Muy Alta",100%,IF(P177="Alta",80%,IF(P177="Media",60%,IF(P177="Baja",40%,IF(P177="Muy Baja",20%,"")))))</f>
        <v/>
      </c>
      <c r="R177" s="587"/>
      <c r="S177" s="599" t="str">
        <f>IF(R177="Catastrófico",100%,IF(R177="Mayor",80%,IF(R177="Moderado",60%,IF(R177="Menor",40%,IF(R177="Leve",20%,"")))))</f>
        <v/>
      </c>
      <c r="T177" s="587"/>
      <c r="U177" s="599" t="str">
        <f>IF(T177="Catastrófico",100%,IF(T177="Mayor",80%,IF(T177="Moderado",60%,IF(T177="Menor",40%,IF(T177="Leve",20%,"")))))</f>
        <v/>
      </c>
      <c r="V177" s="620" t="str">
        <f>IF(W177=100%,"Catastrófico",IF(W177=80%,"Mayor",IF(W177=60%,"Moderado",IF(W177=40%,"Menor",IF(W177=20%,"Leve","")))))</f>
        <v/>
      </c>
      <c r="W177" s="599" t="str">
        <f>IF(AND(S177="",U177=""),"",MAX(S177,U177))</f>
        <v/>
      </c>
      <c r="X177" s="599" t="str">
        <f>CONCATENATE(P177,V177)</f>
        <v/>
      </c>
      <c r="Y177" s="584"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64">
        <v>1</v>
      </c>
      <c r="AA177" s="392"/>
      <c r="AB177" s="399"/>
      <c r="AC177" s="392"/>
      <c r="AD177" s="160" t="str">
        <f t="shared" si="20"/>
        <v/>
      </c>
      <c r="AE177" s="399"/>
      <c r="AF177" s="396" t="str">
        <f t="shared" si="21"/>
        <v/>
      </c>
      <c r="AG177" s="399"/>
      <c r="AH177" s="396" t="str">
        <f t="shared" si="22"/>
        <v/>
      </c>
      <c r="AI177" s="395" t="str">
        <f t="shared" si="23"/>
        <v/>
      </c>
      <c r="AJ177" s="171" t="str">
        <f>IFERROR(IF(AD177="Probabilidad",(Q177-(+Q177*AI177)),IF(AD177="Impacto",Q177,"")),"")</f>
        <v/>
      </c>
      <c r="AK177" s="171" t="str">
        <f>IFERROR(IF(AD177="Impacto",(W177-(+W177*AI177)),IF(AD177="Probabilidad",W177,"")),"")</f>
        <v/>
      </c>
      <c r="AL177" s="144"/>
      <c r="AM177" s="144"/>
      <c r="AN177" s="144"/>
      <c r="AO177" s="623" t="str">
        <f>Q177</f>
        <v/>
      </c>
      <c r="AP177" s="623" t="str">
        <f>IF(AJ177="","",MIN(AJ177:AJ182))</f>
        <v/>
      </c>
      <c r="AQ177" s="584" t="str">
        <f>IFERROR(IF(AP177="","",IF(AP177&lt;=0.2,"Muy Baja",IF(AP177&lt;=0.4,"Baja",IF(AP177&lt;=0.6,"Media",IF(AP177&lt;=0.8,"Alta","Muy Alta"))))),"")</f>
        <v/>
      </c>
      <c r="AR177" s="623" t="str">
        <f>W177</f>
        <v/>
      </c>
      <c r="AS177" s="623" t="str">
        <f>IF(AK177="","",MIN(AK177:AK182))</f>
        <v/>
      </c>
      <c r="AT177" s="584" t="str">
        <f>IFERROR(IF(AS177="","",IF(AS177&lt;=0.2,"Leve",IF(AS177&lt;=0.4,"Menor",IF(AS177&lt;=0.6,"Moderado",IF(AS177&lt;=0.8,"Mayor","Catastrófico"))))),"")</f>
        <v/>
      </c>
      <c r="AU177" s="584" t="str">
        <f>Y177</f>
        <v/>
      </c>
      <c r="AV177" s="584"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87"/>
      <c r="AX177" s="578"/>
      <c r="AY177" s="578"/>
      <c r="AZ177" s="578"/>
      <c r="BA177" s="578"/>
      <c r="BB177" s="590"/>
      <c r="BC177" s="578"/>
      <c r="BD177" s="578"/>
      <c r="BE177" s="581"/>
      <c r="BF177" s="581"/>
      <c r="BG177" s="581"/>
      <c r="BH177" s="581"/>
      <c r="BI177" s="581"/>
      <c r="BJ177" s="578"/>
      <c r="BK177" s="578"/>
      <c r="BL177" s="575"/>
    </row>
    <row r="178" spans="1:64" hidden="1" x14ac:dyDescent="0.25">
      <c r="A178" s="716"/>
      <c r="B178" s="717"/>
      <c r="C178" s="718"/>
      <c r="D178" s="603"/>
      <c r="E178" s="606"/>
      <c r="F178" s="609"/>
      <c r="G178" s="579"/>
      <c r="H178" s="588"/>
      <c r="I178" s="612"/>
      <c r="J178" s="615"/>
      <c r="K178" s="618"/>
      <c r="L178" s="579"/>
      <c r="M178" s="579"/>
      <c r="N178" s="594"/>
      <c r="O178" s="597"/>
      <c r="P178" s="588"/>
      <c r="Q178" s="600"/>
      <c r="R178" s="588"/>
      <c r="S178" s="600"/>
      <c r="T178" s="588"/>
      <c r="U178" s="600"/>
      <c r="V178" s="621"/>
      <c r="W178" s="600"/>
      <c r="X178" s="600"/>
      <c r="Y178" s="585"/>
      <c r="Z178" s="365">
        <v>2</v>
      </c>
      <c r="AA178" s="393"/>
      <c r="AB178" s="400"/>
      <c r="AC178" s="393"/>
      <c r="AD178" s="161" t="str">
        <f t="shared" si="20"/>
        <v/>
      </c>
      <c r="AE178" s="400"/>
      <c r="AF178" s="166" t="str">
        <f t="shared" si="21"/>
        <v/>
      </c>
      <c r="AG178" s="400"/>
      <c r="AH178" s="397" t="str">
        <f t="shared" si="22"/>
        <v/>
      </c>
      <c r="AI178" s="172" t="str">
        <f t="shared" si="23"/>
        <v/>
      </c>
      <c r="AJ178" s="173" t="str">
        <f>IFERROR(IF(AND(AD177="Probabilidad",AD178="Probabilidad"),(AJ177-(+AJ177*AI178)),IF(AD178="Probabilidad",(Q177-(+Q177*AI178)),IF(AD178="Impacto",AJ177,""))),"")</f>
        <v/>
      </c>
      <c r="AK178" s="173" t="str">
        <f>IFERROR(IF(AND(AD177="Impacto",AD178="Impacto"),(AK177-(+AK177*AI178)),IF(AD178="Impacto",(W177-(W177*AI178)),IF(AD178="Probabilidad",AK177,""))),"")</f>
        <v/>
      </c>
      <c r="AL178" s="149"/>
      <c r="AM178" s="149"/>
      <c r="AN178" s="149"/>
      <c r="AO178" s="624"/>
      <c r="AP178" s="624"/>
      <c r="AQ178" s="585"/>
      <c r="AR178" s="624"/>
      <c r="AS178" s="624"/>
      <c r="AT178" s="585"/>
      <c r="AU178" s="585"/>
      <c r="AV178" s="585"/>
      <c r="AW178" s="588"/>
      <c r="AX178" s="579"/>
      <c r="AY178" s="579"/>
      <c r="AZ178" s="579"/>
      <c r="BA178" s="579"/>
      <c r="BB178" s="591"/>
      <c r="BC178" s="579"/>
      <c r="BD178" s="579"/>
      <c r="BE178" s="582"/>
      <c r="BF178" s="582"/>
      <c r="BG178" s="582"/>
      <c r="BH178" s="582"/>
      <c r="BI178" s="582"/>
      <c r="BJ178" s="579"/>
      <c r="BK178" s="579"/>
      <c r="BL178" s="576"/>
    </row>
    <row r="179" spans="1:64" hidden="1" x14ac:dyDescent="0.25">
      <c r="A179" s="716"/>
      <c r="B179" s="717"/>
      <c r="C179" s="718"/>
      <c r="D179" s="603"/>
      <c r="E179" s="606"/>
      <c r="F179" s="609"/>
      <c r="G179" s="579"/>
      <c r="H179" s="588"/>
      <c r="I179" s="612"/>
      <c r="J179" s="615"/>
      <c r="K179" s="618"/>
      <c r="L179" s="579"/>
      <c r="M179" s="579"/>
      <c r="N179" s="594"/>
      <c r="O179" s="597"/>
      <c r="P179" s="588"/>
      <c r="Q179" s="600"/>
      <c r="R179" s="588"/>
      <c r="S179" s="600"/>
      <c r="T179" s="588"/>
      <c r="U179" s="600"/>
      <c r="V179" s="621"/>
      <c r="W179" s="600"/>
      <c r="X179" s="600"/>
      <c r="Y179" s="585"/>
      <c r="Z179" s="365">
        <v>3</v>
      </c>
      <c r="AA179" s="393"/>
      <c r="AB179" s="400"/>
      <c r="AC179" s="393"/>
      <c r="AD179" s="161" t="str">
        <f t="shared" si="20"/>
        <v/>
      </c>
      <c r="AE179" s="400"/>
      <c r="AF179" s="166" t="str">
        <f t="shared" si="21"/>
        <v/>
      </c>
      <c r="AG179" s="400"/>
      <c r="AH179" s="397" t="str">
        <f t="shared" si="22"/>
        <v/>
      </c>
      <c r="AI179" s="172" t="str">
        <f t="shared" si="23"/>
        <v/>
      </c>
      <c r="AJ179" s="173" t="str">
        <f>IFERROR(IF(AND(AD178="Probabilidad",AD179="Probabilidad"),(AJ178-(+AJ178*AI179)),IF(AND(AD178="Impacto",AD179="Probabilidad"),(AJ177-(+AJ177*AI179)),IF(AD179="Impacto",AJ178,""))),"")</f>
        <v/>
      </c>
      <c r="AK179" s="173" t="str">
        <f>IFERROR(IF(AND(AD178="Impacto",AD179="Impacto"),(AK178-(+AK178*AI179)),IF(AND(AD178="Probabilidad",AD179="Impacto"),(AK177-(+AK177*AI179)),IF(AD179="Probabilidad",AK178,""))),"")</f>
        <v/>
      </c>
      <c r="AL179" s="149"/>
      <c r="AM179" s="149"/>
      <c r="AN179" s="149"/>
      <c r="AO179" s="624"/>
      <c r="AP179" s="624"/>
      <c r="AQ179" s="585"/>
      <c r="AR179" s="624"/>
      <c r="AS179" s="624"/>
      <c r="AT179" s="585"/>
      <c r="AU179" s="585"/>
      <c r="AV179" s="585"/>
      <c r="AW179" s="588"/>
      <c r="AX179" s="579"/>
      <c r="AY179" s="579"/>
      <c r="AZ179" s="579"/>
      <c r="BA179" s="579"/>
      <c r="BB179" s="591"/>
      <c r="BC179" s="579"/>
      <c r="BD179" s="579"/>
      <c r="BE179" s="582"/>
      <c r="BF179" s="582"/>
      <c r="BG179" s="582"/>
      <c r="BH179" s="582"/>
      <c r="BI179" s="582"/>
      <c r="BJ179" s="579"/>
      <c r="BK179" s="579"/>
      <c r="BL179" s="576"/>
    </row>
    <row r="180" spans="1:64" hidden="1" x14ac:dyDescent="0.25">
      <c r="A180" s="716"/>
      <c r="B180" s="717"/>
      <c r="C180" s="718"/>
      <c r="D180" s="603"/>
      <c r="E180" s="606"/>
      <c r="F180" s="609"/>
      <c r="G180" s="579"/>
      <c r="H180" s="588"/>
      <c r="I180" s="612"/>
      <c r="J180" s="615"/>
      <c r="K180" s="618"/>
      <c r="L180" s="579"/>
      <c r="M180" s="579"/>
      <c r="N180" s="594"/>
      <c r="O180" s="597"/>
      <c r="P180" s="588"/>
      <c r="Q180" s="600"/>
      <c r="R180" s="588"/>
      <c r="S180" s="600"/>
      <c r="T180" s="588"/>
      <c r="U180" s="600"/>
      <c r="V180" s="621"/>
      <c r="W180" s="600"/>
      <c r="X180" s="600"/>
      <c r="Y180" s="585"/>
      <c r="Z180" s="365">
        <v>4</v>
      </c>
      <c r="AA180" s="393"/>
      <c r="AB180" s="400"/>
      <c r="AC180" s="393"/>
      <c r="AD180" s="161" t="str">
        <f t="shared" si="20"/>
        <v/>
      </c>
      <c r="AE180" s="400"/>
      <c r="AF180" s="166" t="str">
        <f t="shared" si="21"/>
        <v/>
      </c>
      <c r="AG180" s="400"/>
      <c r="AH180" s="397" t="str">
        <f t="shared" si="22"/>
        <v/>
      </c>
      <c r="AI180" s="172" t="str">
        <f t="shared" si="23"/>
        <v/>
      </c>
      <c r="AJ180" s="173" t="str">
        <f>IFERROR(IF(AND(AD179="Probabilidad",AD180="Probabilidad"),(AJ179-(+AJ179*AI180)),IF(AND(AD179="Impacto",AD180="Probabilidad"),(AJ178-(+AJ178*AI180)),IF(AD180="Impacto",AJ179,""))),"")</f>
        <v/>
      </c>
      <c r="AK180" s="173" t="str">
        <f>IFERROR(IF(AND(AD179="Impacto",AD180="Impacto"),(AK179-(+AK179*AI180)),IF(AND(AD179="Probabilidad",AD180="Impacto"),(AK178-(+AK178*AI180)),IF(AD180="Probabilidad",AK179,""))),"")</f>
        <v/>
      </c>
      <c r="AL180" s="149"/>
      <c r="AM180" s="149"/>
      <c r="AN180" s="149"/>
      <c r="AO180" s="624"/>
      <c r="AP180" s="624"/>
      <c r="AQ180" s="585"/>
      <c r="AR180" s="624"/>
      <c r="AS180" s="624"/>
      <c r="AT180" s="585"/>
      <c r="AU180" s="585"/>
      <c r="AV180" s="585"/>
      <c r="AW180" s="588"/>
      <c r="AX180" s="579"/>
      <c r="AY180" s="579"/>
      <c r="AZ180" s="579"/>
      <c r="BA180" s="579"/>
      <c r="BB180" s="591"/>
      <c r="BC180" s="579"/>
      <c r="BD180" s="579"/>
      <c r="BE180" s="582"/>
      <c r="BF180" s="582"/>
      <c r="BG180" s="582"/>
      <c r="BH180" s="582"/>
      <c r="BI180" s="582"/>
      <c r="BJ180" s="579"/>
      <c r="BK180" s="579"/>
      <c r="BL180" s="576"/>
    </row>
    <row r="181" spans="1:64" hidden="1" x14ac:dyDescent="0.25">
      <c r="A181" s="716"/>
      <c r="B181" s="717"/>
      <c r="C181" s="718"/>
      <c r="D181" s="603"/>
      <c r="E181" s="606"/>
      <c r="F181" s="609"/>
      <c r="G181" s="579"/>
      <c r="H181" s="588"/>
      <c r="I181" s="612"/>
      <c r="J181" s="615"/>
      <c r="K181" s="618"/>
      <c r="L181" s="579"/>
      <c r="M181" s="579"/>
      <c r="N181" s="594"/>
      <c r="O181" s="597"/>
      <c r="P181" s="588"/>
      <c r="Q181" s="600"/>
      <c r="R181" s="588"/>
      <c r="S181" s="600"/>
      <c r="T181" s="588"/>
      <c r="U181" s="600"/>
      <c r="V181" s="621"/>
      <c r="W181" s="600"/>
      <c r="X181" s="600"/>
      <c r="Y181" s="585"/>
      <c r="Z181" s="365">
        <v>5</v>
      </c>
      <c r="AA181" s="393"/>
      <c r="AB181" s="400"/>
      <c r="AC181" s="393"/>
      <c r="AD181" s="161" t="str">
        <f t="shared" si="20"/>
        <v/>
      </c>
      <c r="AE181" s="400"/>
      <c r="AF181" s="166" t="str">
        <f t="shared" si="21"/>
        <v/>
      </c>
      <c r="AG181" s="400"/>
      <c r="AH181" s="397" t="str">
        <f t="shared" si="22"/>
        <v/>
      </c>
      <c r="AI181" s="172" t="str">
        <f t="shared" si="23"/>
        <v/>
      </c>
      <c r="AJ181" s="173" t="str">
        <f>IFERROR(IF(AND(AD180="Probabilidad",AD181="Probabilidad"),(AJ180-(+AJ180*AI181)),IF(AND(AD180="Impacto",AD181="Probabilidad"),(AJ179-(+AJ179*AI181)),IF(AD181="Impacto",AJ180,""))),"")</f>
        <v/>
      </c>
      <c r="AK181" s="173" t="str">
        <f>IFERROR(IF(AND(AD180="Impacto",AD181="Impacto"),(AK180-(+AK180*AI181)),IF(AND(AD180="Probabilidad",AD181="Impacto"),(AK179-(+AK179*AI181)),IF(AD181="Probabilidad",AK180,""))),"")</f>
        <v/>
      </c>
      <c r="AL181" s="149"/>
      <c r="AM181" s="149"/>
      <c r="AN181" s="149"/>
      <c r="AO181" s="624"/>
      <c r="AP181" s="624"/>
      <c r="AQ181" s="585"/>
      <c r="AR181" s="624"/>
      <c r="AS181" s="624"/>
      <c r="AT181" s="585"/>
      <c r="AU181" s="585"/>
      <c r="AV181" s="585"/>
      <c r="AW181" s="588"/>
      <c r="AX181" s="579"/>
      <c r="AY181" s="579"/>
      <c r="AZ181" s="579"/>
      <c r="BA181" s="579"/>
      <c r="BB181" s="591"/>
      <c r="BC181" s="579"/>
      <c r="BD181" s="579"/>
      <c r="BE181" s="582"/>
      <c r="BF181" s="582"/>
      <c r="BG181" s="582"/>
      <c r="BH181" s="582"/>
      <c r="BI181" s="582"/>
      <c r="BJ181" s="579"/>
      <c r="BK181" s="579"/>
      <c r="BL181" s="576"/>
    </row>
    <row r="182" spans="1:64" ht="15.75" hidden="1" thickBot="1" x14ac:dyDescent="0.3">
      <c r="A182" s="716"/>
      <c r="B182" s="717"/>
      <c r="C182" s="718"/>
      <c r="D182" s="604"/>
      <c r="E182" s="607"/>
      <c r="F182" s="610"/>
      <c r="G182" s="580"/>
      <c r="H182" s="589"/>
      <c r="I182" s="613"/>
      <c r="J182" s="616"/>
      <c r="K182" s="619"/>
      <c r="L182" s="580"/>
      <c r="M182" s="580"/>
      <c r="N182" s="595"/>
      <c r="O182" s="598"/>
      <c r="P182" s="589"/>
      <c r="Q182" s="601"/>
      <c r="R182" s="589"/>
      <c r="S182" s="601"/>
      <c r="T182" s="589"/>
      <c r="U182" s="601"/>
      <c r="V182" s="622"/>
      <c r="W182" s="601"/>
      <c r="X182" s="601"/>
      <c r="Y182" s="586"/>
      <c r="Z182" s="366">
        <v>6</v>
      </c>
      <c r="AA182" s="394"/>
      <c r="AB182" s="401"/>
      <c r="AC182" s="394"/>
      <c r="AD182" s="163" t="str">
        <f t="shared" si="20"/>
        <v/>
      </c>
      <c r="AE182" s="401"/>
      <c r="AF182" s="167" t="str">
        <f t="shared" si="21"/>
        <v/>
      </c>
      <c r="AG182" s="401"/>
      <c r="AH182" s="398" t="str">
        <f t="shared" si="22"/>
        <v/>
      </c>
      <c r="AI182" s="174" t="str">
        <f t="shared" si="23"/>
        <v/>
      </c>
      <c r="AJ182" s="175" t="str">
        <f>IFERROR(IF(AND(AD181="Probabilidad",AD182="Probabilidad"),(AJ181-(+AJ181*AI182)),IF(AND(AD181="Impacto",AD182="Probabilidad"),(AJ180-(+AJ180*AI182)),IF(AD182="Impacto",AJ181,""))),"")</f>
        <v/>
      </c>
      <c r="AK182" s="175" t="str">
        <f>IFERROR(IF(AND(AD181="Impacto",AD182="Impacto"),(AK181-(+AK181*AI182)),IF(AND(AD181="Probabilidad",AD182="Impacto"),(AK180-(+AK180*AI182)),IF(AD182="Probabilidad",AK181,""))),"")</f>
        <v/>
      </c>
      <c r="AL182" s="153"/>
      <c r="AM182" s="153"/>
      <c r="AN182" s="153"/>
      <c r="AO182" s="625"/>
      <c r="AP182" s="625"/>
      <c r="AQ182" s="586"/>
      <c r="AR182" s="625"/>
      <c r="AS182" s="625"/>
      <c r="AT182" s="586"/>
      <c r="AU182" s="586"/>
      <c r="AV182" s="586"/>
      <c r="AW182" s="589"/>
      <c r="AX182" s="580"/>
      <c r="AY182" s="580"/>
      <c r="AZ182" s="580"/>
      <c r="BA182" s="580"/>
      <c r="BB182" s="592"/>
      <c r="BC182" s="580"/>
      <c r="BD182" s="580"/>
      <c r="BE182" s="583"/>
      <c r="BF182" s="583"/>
      <c r="BG182" s="583"/>
      <c r="BH182" s="583"/>
      <c r="BI182" s="583"/>
      <c r="BJ182" s="580"/>
      <c r="BK182" s="580"/>
      <c r="BL182" s="577"/>
    </row>
    <row r="183" spans="1:64" hidden="1" x14ac:dyDescent="0.25">
      <c r="A183" s="716"/>
      <c r="B183" s="717"/>
      <c r="C183" s="718"/>
      <c r="D183" s="602"/>
      <c r="E183" s="605"/>
      <c r="F183" s="608"/>
      <c r="G183" s="578"/>
      <c r="H183" s="587"/>
      <c r="I183" s="611" t="str">
        <f>IF(D183="","",IF(D183="RG",'Identificación RG'!B514,IF(H183="","",(CONCATENATE(H183," ",$K$2," ",G183," ",$K$3," ",M183," ",$K$4," ",L183)))))</f>
        <v/>
      </c>
      <c r="J183" s="614"/>
      <c r="K183" s="617" t="str">
        <f>CONCATENATE(" *",'Identificación RG'!C509," *",'Identificación RG'!E509," *",'Identificación RG'!G509)</f>
        <v xml:space="preserve"> * * *</v>
      </c>
      <c r="L183" s="578"/>
      <c r="M183" s="578"/>
      <c r="N183" s="593"/>
      <c r="O183" s="596"/>
      <c r="P183" s="587"/>
      <c r="Q183" s="599" t="str">
        <f>IF(P183="Muy Alta",100%,IF(P183="Alta",80%,IF(P183="Media",60%,IF(P183="Baja",40%,IF(P183="Muy Baja",20%,"")))))</f>
        <v/>
      </c>
      <c r="R183" s="587"/>
      <c r="S183" s="599" t="str">
        <f>IF(R183="Catastrófico",100%,IF(R183="Mayor",80%,IF(R183="Moderado",60%,IF(R183="Menor",40%,IF(R183="Leve",20%,"")))))</f>
        <v/>
      </c>
      <c r="T183" s="587"/>
      <c r="U183" s="599" t="str">
        <f>IF(T183="Catastrófico",100%,IF(T183="Mayor",80%,IF(T183="Moderado",60%,IF(T183="Menor",40%,IF(T183="Leve",20%,"")))))</f>
        <v/>
      </c>
      <c r="V183" s="620" t="str">
        <f>IF(W183=100%,"Catastrófico",IF(W183=80%,"Mayor",IF(W183=60%,"Moderado",IF(W183=40%,"Menor",IF(W183=20%,"Leve","")))))</f>
        <v/>
      </c>
      <c r="W183" s="599" t="str">
        <f>IF(AND(S183="",U183=""),"",MAX(S183,U183))</f>
        <v/>
      </c>
      <c r="X183" s="599" t="str">
        <f>CONCATENATE(P183,V183)</f>
        <v/>
      </c>
      <c r="Y183" s="584"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64">
        <v>1</v>
      </c>
      <c r="AA183" s="392"/>
      <c r="AB183" s="399"/>
      <c r="AC183" s="392"/>
      <c r="AD183" s="160" t="str">
        <f t="shared" si="20"/>
        <v/>
      </c>
      <c r="AE183" s="399"/>
      <c r="AF183" s="396" t="str">
        <f t="shared" si="21"/>
        <v/>
      </c>
      <c r="AG183" s="399"/>
      <c r="AH183" s="396" t="str">
        <f t="shared" si="22"/>
        <v/>
      </c>
      <c r="AI183" s="395" t="str">
        <f t="shared" si="23"/>
        <v/>
      </c>
      <c r="AJ183" s="171" t="str">
        <f>IFERROR(IF(AD183="Probabilidad",(Q183-(+Q183*AI183)),IF(AD183="Impacto",Q183,"")),"")</f>
        <v/>
      </c>
      <c r="AK183" s="171" t="str">
        <f>IFERROR(IF(AD183="Impacto",(W183-(+W183*AI183)),IF(AD183="Probabilidad",W183,"")),"")</f>
        <v/>
      </c>
      <c r="AL183" s="144"/>
      <c r="AM183" s="144"/>
      <c r="AN183" s="144"/>
      <c r="AO183" s="623" t="str">
        <f>Q183</f>
        <v/>
      </c>
      <c r="AP183" s="623" t="str">
        <f>IF(AJ183="","",MIN(AJ183:AJ188))</f>
        <v/>
      </c>
      <c r="AQ183" s="584" t="str">
        <f>IFERROR(IF(AP183="","",IF(AP183&lt;=0.2,"Muy Baja",IF(AP183&lt;=0.4,"Baja",IF(AP183&lt;=0.6,"Media",IF(AP183&lt;=0.8,"Alta","Muy Alta"))))),"")</f>
        <v/>
      </c>
      <c r="AR183" s="623" t="str">
        <f>W183</f>
        <v/>
      </c>
      <c r="AS183" s="623" t="str">
        <f>IF(AK183="","",MIN(AK183:AK188))</f>
        <v/>
      </c>
      <c r="AT183" s="584" t="str">
        <f>IFERROR(IF(AS183="","",IF(AS183&lt;=0.2,"Leve",IF(AS183&lt;=0.4,"Menor",IF(AS183&lt;=0.6,"Moderado",IF(AS183&lt;=0.8,"Mayor","Catastrófico"))))),"")</f>
        <v/>
      </c>
      <c r="AU183" s="584" t="str">
        <f>Y183</f>
        <v/>
      </c>
      <c r="AV183" s="584"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87"/>
      <c r="AX183" s="578"/>
      <c r="AY183" s="578"/>
      <c r="AZ183" s="578"/>
      <c r="BA183" s="578"/>
      <c r="BB183" s="590"/>
      <c r="BC183" s="578"/>
      <c r="BD183" s="578"/>
      <c r="BE183" s="581"/>
      <c r="BF183" s="581"/>
      <c r="BG183" s="581"/>
      <c r="BH183" s="581"/>
      <c r="BI183" s="581"/>
      <c r="BJ183" s="578"/>
      <c r="BK183" s="578"/>
      <c r="BL183" s="575"/>
    </row>
    <row r="184" spans="1:64" hidden="1" x14ac:dyDescent="0.25">
      <c r="A184" s="716"/>
      <c r="B184" s="717"/>
      <c r="C184" s="718"/>
      <c r="D184" s="603"/>
      <c r="E184" s="606"/>
      <c r="F184" s="609"/>
      <c r="G184" s="579"/>
      <c r="H184" s="588"/>
      <c r="I184" s="612"/>
      <c r="J184" s="615"/>
      <c r="K184" s="618"/>
      <c r="L184" s="579"/>
      <c r="M184" s="579"/>
      <c r="N184" s="594"/>
      <c r="O184" s="597"/>
      <c r="P184" s="588"/>
      <c r="Q184" s="600"/>
      <c r="R184" s="588"/>
      <c r="S184" s="600"/>
      <c r="T184" s="588"/>
      <c r="U184" s="600"/>
      <c r="V184" s="621"/>
      <c r="W184" s="600"/>
      <c r="X184" s="600"/>
      <c r="Y184" s="585"/>
      <c r="Z184" s="365">
        <v>2</v>
      </c>
      <c r="AA184" s="393"/>
      <c r="AB184" s="400"/>
      <c r="AC184" s="393"/>
      <c r="AD184" s="161" t="str">
        <f t="shared" si="20"/>
        <v/>
      </c>
      <c r="AE184" s="400"/>
      <c r="AF184" s="166" t="str">
        <f t="shared" si="21"/>
        <v/>
      </c>
      <c r="AG184" s="400"/>
      <c r="AH184" s="397" t="str">
        <f t="shared" si="22"/>
        <v/>
      </c>
      <c r="AI184" s="172" t="str">
        <f t="shared" si="23"/>
        <v/>
      </c>
      <c r="AJ184" s="173" t="str">
        <f>IFERROR(IF(AND(AD183="Probabilidad",AD184="Probabilidad"),(AJ183-(+AJ183*AI184)),IF(AD184="Probabilidad",(Q183-(+Q183*AI184)),IF(AD184="Impacto",AJ183,""))),"")</f>
        <v/>
      </c>
      <c r="AK184" s="173" t="str">
        <f>IFERROR(IF(AND(AD183="Impacto",AD184="Impacto"),(AK183-(+AK183*AI184)),IF(AD184="Impacto",(W183-(W183*AI184)),IF(AD184="Probabilidad",AK183,""))),"")</f>
        <v/>
      </c>
      <c r="AL184" s="149"/>
      <c r="AM184" s="149"/>
      <c r="AN184" s="149"/>
      <c r="AO184" s="624"/>
      <c r="AP184" s="624"/>
      <c r="AQ184" s="585"/>
      <c r="AR184" s="624"/>
      <c r="AS184" s="624"/>
      <c r="AT184" s="585"/>
      <c r="AU184" s="585"/>
      <c r="AV184" s="585"/>
      <c r="AW184" s="588"/>
      <c r="AX184" s="579"/>
      <c r="AY184" s="579"/>
      <c r="AZ184" s="579"/>
      <c r="BA184" s="579"/>
      <c r="BB184" s="591"/>
      <c r="BC184" s="579"/>
      <c r="BD184" s="579"/>
      <c r="BE184" s="582"/>
      <c r="BF184" s="582"/>
      <c r="BG184" s="582"/>
      <c r="BH184" s="582"/>
      <c r="BI184" s="582"/>
      <c r="BJ184" s="579"/>
      <c r="BK184" s="579"/>
      <c r="BL184" s="576"/>
    </row>
    <row r="185" spans="1:64" hidden="1" x14ac:dyDescent="0.25">
      <c r="A185" s="716"/>
      <c r="B185" s="717"/>
      <c r="C185" s="718"/>
      <c r="D185" s="603"/>
      <c r="E185" s="606"/>
      <c r="F185" s="609"/>
      <c r="G185" s="579"/>
      <c r="H185" s="588"/>
      <c r="I185" s="612"/>
      <c r="J185" s="615"/>
      <c r="K185" s="618"/>
      <c r="L185" s="579"/>
      <c r="M185" s="579"/>
      <c r="N185" s="594"/>
      <c r="O185" s="597"/>
      <c r="P185" s="588"/>
      <c r="Q185" s="600"/>
      <c r="R185" s="588"/>
      <c r="S185" s="600"/>
      <c r="T185" s="588"/>
      <c r="U185" s="600"/>
      <c r="V185" s="621"/>
      <c r="W185" s="600"/>
      <c r="X185" s="600"/>
      <c r="Y185" s="585"/>
      <c r="Z185" s="365">
        <v>3</v>
      </c>
      <c r="AA185" s="393"/>
      <c r="AB185" s="400"/>
      <c r="AC185" s="393"/>
      <c r="AD185" s="161" t="str">
        <f t="shared" si="20"/>
        <v/>
      </c>
      <c r="AE185" s="400"/>
      <c r="AF185" s="166" t="str">
        <f t="shared" si="21"/>
        <v/>
      </c>
      <c r="AG185" s="400"/>
      <c r="AH185" s="397" t="str">
        <f t="shared" si="22"/>
        <v/>
      </c>
      <c r="AI185" s="172" t="str">
        <f t="shared" si="23"/>
        <v/>
      </c>
      <c r="AJ185" s="173" t="str">
        <f>IFERROR(IF(AND(AD184="Probabilidad",AD185="Probabilidad"),(AJ184-(+AJ184*AI185)),IF(AND(AD184="Impacto",AD185="Probabilidad"),(AJ183-(+AJ183*AI185)),IF(AD185="Impacto",AJ184,""))),"")</f>
        <v/>
      </c>
      <c r="AK185" s="173" t="str">
        <f>IFERROR(IF(AND(AD184="Impacto",AD185="Impacto"),(AK184-(+AK184*AI185)),IF(AND(AD184="Probabilidad",AD185="Impacto"),(AK183-(+AK183*AI185)),IF(AD185="Probabilidad",AK184,""))),"")</f>
        <v/>
      </c>
      <c r="AL185" s="149"/>
      <c r="AM185" s="149"/>
      <c r="AN185" s="149"/>
      <c r="AO185" s="624"/>
      <c r="AP185" s="624"/>
      <c r="AQ185" s="585"/>
      <c r="AR185" s="624"/>
      <c r="AS185" s="624"/>
      <c r="AT185" s="585"/>
      <c r="AU185" s="585"/>
      <c r="AV185" s="585"/>
      <c r="AW185" s="588"/>
      <c r="AX185" s="579"/>
      <c r="AY185" s="579"/>
      <c r="AZ185" s="579"/>
      <c r="BA185" s="579"/>
      <c r="BB185" s="591"/>
      <c r="BC185" s="579"/>
      <c r="BD185" s="579"/>
      <c r="BE185" s="582"/>
      <c r="BF185" s="582"/>
      <c r="BG185" s="582"/>
      <c r="BH185" s="582"/>
      <c r="BI185" s="582"/>
      <c r="BJ185" s="579"/>
      <c r="BK185" s="579"/>
      <c r="BL185" s="576"/>
    </row>
    <row r="186" spans="1:64" hidden="1" x14ac:dyDescent="0.25">
      <c r="A186" s="716"/>
      <c r="B186" s="717"/>
      <c r="C186" s="718"/>
      <c r="D186" s="603"/>
      <c r="E186" s="606"/>
      <c r="F186" s="609"/>
      <c r="G186" s="579"/>
      <c r="H186" s="588"/>
      <c r="I186" s="612"/>
      <c r="J186" s="615"/>
      <c r="K186" s="618"/>
      <c r="L186" s="579"/>
      <c r="M186" s="579"/>
      <c r="N186" s="594"/>
      <c r="O186" s="597"/>
      <c r="P186" s="588"/>
      <c r="Q186" s="600"/>
      <c r="R186" s="588"/>
      <c r="S186" s="600"/>
      <c r="T186" s="588"/>
      <c r="U186" s="600"/>
      <c r="V186" s="621"/>
      <c r="W186" s="600"/>
      <c r="X186" s="600"/>
      <c r="Y186" s="585"/>
      <c r="Z186" s="365">
        <v>4</v>
      </c>
      <c r="AA186" s="393"/>
      <c r="AB186" s="400"/>
      <c r="AC186" s="393"/>
      <c r="AD186" s="161" t="str">
        <f t="shared" si="20"/>
        <v/>
      </c>
      <c r="AE186" s="400"/>
      <c r="AF186" s="166" t="str">
        <f t="shared" si="21"/>
        <v/>
      </c>
      <c r="AG186" s="400"/>
      <c r="AH186" s="397" t="str">
        <f t="shared" si="22"/>
        <v/>
      </c>
      <c r="AI186" s="172" t="str">
        <f t="shared" si="23"/>
        <v/>
      </c>
      <c r="AJ186" s="173" t="str">
        <f>IFERROR(IF(AND(AD185="Probabilidad",AD186="Probabilidad"),(AJ185-(+AJ185*AI186)),IF(AND(AD185="Impacto",AD186="Probabilidad"),(AJ184-(+AJ184*AI186)),IF(AD186="Impacto",AJ185,""))),"")</f>
        <v/>
      </c>
      <c r="AK186" s="173" t="str">
        <f>IFERROR(IF(AND(AD185="Impacto",AD186="Impacto"),(AK185-(+AK185*AI186)),IF(AND(AD185="Probabilidad",AD186="Impacto"),(AK184-(+AK184*AI186)),IF(AD186="Probabilidad",AK185,""))),"")</f>
        <v/>
      </c>
      <c r="AL186" s="149"/>
      <c r="AM186" s="149"/>
      <c r="AN186" s="149"/>
      <c r="AO186" s="624"/>
      <c r="AP186" s="624"/>
      <c r="AQ186" s="585"/>
      <c r="AR186" s="624"/>
      <c r="AS186" s="624"/>
      <c r="AT186" s="585"/>
      <c r="AU186" s="585"/>
      <c r="AV186" s="585"/>
      <c r="AW186" s="588"/>
      <c r="AX186" s="579"/>
      <c r="AY186" s="579"/>
      <c r="AZ186" s="579"/>
      <c r="BA186" s="579"/>
      <c r="BB186" s="591"/>
      <c r="BC186" s="579"/>
      <c r="BD186" s="579"/>
      <c r="BE186" s="582"/>
      <c r="BF186" s="582"/>
      <c r="BG186" s="582"/>
      <c r="BH186" s="582"/>
      <c r="BI186" s="582"/>
      <c r="BJ186" s="579"/>
      <c r="BK186" s="579"/>
      <c r="BL186" s="576"/>
    </row>
    <row r="187" spans="1:64" hidden="1" x14ac:dyDescent="0.25">
      <c r="A187" s="716"/>
      <c r="B187" s="717"/>
      <c r="C187" s="718"/>
      <c r="D187" s="603"/>
      <c r="E187" s="606"/>
      <c r="F187" s="609"/>
      <c r="G187" s="579"/>
      <c r="H187" s="588"/>
      <c r="I187" s="612"/>
      <c r="J187" s="615"/>
      <c r="K187" s="618"/>
      <c r="L187" s="579"/>
      <c r="M187" s="579"/>
      <c r="N187" s="594"/>
      <c r="O187" s="597"/>
      <c r="P187" s="588"/>
      <c r="Q187" s="600"/>
      <c r="R187" s="588"/>
      <c r="S187" s="600"/>
      <c r="T187" s="588"/>
      <c r="U187" s="600"/>
      <c r="V187" s="621"/>
      <c r="W187" s="600"/>
      <c r="X187" s="600"/>
      <c r="Y187" s="585"/>
      <c r="Z187" s="365">
        <v>5</v>
      </c>
      <c r="AA187" s="393"/>
      <c r="AB187" s="400"/>
      <c r="AC187" s="393"/>
      <c r="AD187" s="161" t="str">
        <f t="shared" si="20"/>
        <v/>
      </c>
      <c r="AE187" s="400"/>
      <c r="AF187" s="166" t="str">
        <f t="shared" si="21"/>
        <v/>
      </c>
      <c r="AG187" s="400"/>
      <c r="AH187" s="397" t="str">
        <f t="shared" si="22"/>
        <v/>
      </c>
      <c r="AI187" s="172" t="str">
        <f t="shared" si="23"/>
        <v/>
      </c>
      <c r="AJ187" s="173" t="str">
        <f>IFERROR(IF(AND(AD186="Probabilidad",AD187="Probabilidad"),(AJ186-(+AJ186*AI187)),IF(AND(AD186="Impacto",AD187="Probabilidad"),(AJ185-(+AJ185*AI187)),IF(AD187="Impacto",AJ186,""))),"")</f>
        <v/>
      </c>
      <c r="AK187" s="173" t="str">
        <f>IFERROR(IF(AND(AD186="Impacto",AD187="Impacto"),(AK186-(+AK186*AI187)),IF(AND(AD186="Probabilidad",AD187="Impacto"),(AK185-(+AK185*AI187)),IF(AD187="Probabilidad",AK186,""))),"")</f>
        <v/>
      </c>
      <c r="AL187" s="149"/>
      <c r="AM187" s="149"/>
      <c r="AN187" s="149"/>
      <c r="AO187" s="624"/>
      <c r="AP187" s="624"/>
      <c r="AQ187" s="585"/>
      <c r="AR187" s="624"/>
      <c r="AS187" s="624"/>
      <c r="AT187" s="585"/>
      <c r="AU187" s="585"/>
      <c r="AV187" s="585"/>
      <c r="AW187" s="588"/>
      <c r="AX187" s="579"/>
      <c r="AY187" s="579"/>
      <c r="AZ187" s="579"/>
      <c r="BA187" s="579"/>
      <c r="BB187" s="591"/>
      <c r="BC187" s="579"/>
      <c r="BD187" s="579"/>
      <c r="BE187" s="582"/>
      <c r="BF187" s="582"/>
      <c r="BG187" s="582"/>
      <c r="BH187" s="582"/>
      <c r="BI187" s="582"/>
      <c r="BJ187" s="579"/>
      <c r="BK187" s="579"/>
      <c r="BL187" s="576"/>
    </row>
    <row r="188" spans="1:64" ht="15.75" thickBot="1" x14ac:dyDescent="0.3">
      <c r="A188" s="716"/>
      <c r="B188" s="717"/>
      <c r="C188" s="718"/>
      <c r="D188" s="604"/>
      <c r="E188" s="607"/>
      <c r="F188" s="610"/>
      <c r="G188" s="580"/>
      <c r="H188" s="589"/>
      <c r="I188" s="613"/>
      <c r="J188" s="616"/>
      <c r="K188" s="619"/>
      <c r="L188" s="580"/>
      <c r="M188" s="580"/>
      <c r="N188" s="595"/>
      <c r="O188" s="598"/>
      <c r="P188" s="589"/>
      <c r="Q188" s="601"/>
      <c r="R188" s="589"/>
      <c r="S188" s="601"/>
      <c r="T188" s="589"/>
      <c r="U188" s="601"/>
      <c r="V188" s="622"/>
      <c r="W188" s="601"/>
      <c r="X188" s="601"/>
      <c r="Y188" s="586"/>
      <c r="Z188" s="366">
        <v>6</v>
      </c>
      <c r="AA188" s="394"/>
      <c r="AB188" s="401"/>
      <c r="AC188" s="394"/>
      <c r="AD188" s="163" t="str">
        <f t="shared" si="20"/>
        <v/>
      </c>
      <c r="AE188" s="401"/>
      <c r="AF188" s="167" t="str">
        <f t="shared" si="21"/>
        <v/>
      </c>
      <c r="AG188" s="401"/>
      <c r="AH188" s="398" t="str">
        <f t="shared" si="22"/>
        <v/>
      </c>
      <c r="AI188" s="174" t="str">
        <f t="shared" si="23"/>
        <v/>
      </c>
      <c r="AJ188" s="175" t="str">
        <f>IFERROR(IF(AND(AD187="Probabilidad",AD188="Probabilidad"),(AJ187-(+AJ187*AI188)),IF(AND(AD187="Impacto",AD188="Probabilidad"),(AJ186-(+AJ186*AI188)),IF(AD188="Impacto",AJ187,""))),"")</f>
        <v/>
      </c>
      <c r="AK188" s="175" t="str">
        <f>IFERROR(IF(AND(AD187="Impacto",AD188="Impacto"),(AK187-(+AK187*AI188)),IF(AND(AD187="Probabilidad",AD188="Impacto"),(AK186-(+AK186*AI188)),IF(AD188="Probabilidad",AK187,""))),"")</f>
        <v/>
      </c>
      <c r="AL188" s="153"/>
      <c r="AM188" s="153"/>
      <c r="AN188" s="153"/>
      <c r="AO188" s="625"/>
      <c r="AP188" s="625"/>
      <c r="AQ188" s="586"/>
      <c r="AR188" s="625"/>
      <c r="AS188" s="625"/>
      <c r="AT188" s="586"/>
      <c r="AU188" s="586"/>
      <c r="AV188" s="586"/>
      <c r="AW188" s="589"/>
      <c r="AX188" s="580"/>
      <c r="AY188" s="580"/>
      <c r="AZ188" s="580"/>
      <c r="BA188" s="580"/>
      <c r="BB188" s="592"/>
      <c r="BC188" s="580"/>
      <c r="BD188" s="580"/>
      <c r="BE188" s="583"/>
      <c r="BF188" s="583"/>
      <c r="BG188" s="583"/>
      <c r="BH188" s="583"/>
      <c r="BI188" s="583"/>
      <c r="BJ188" s="580"/>
      <c r="BK188" s="580"/>
      <c r="BL188" s="577"/>
    </row>
    <row r="190" spans="1:64" x14ac:dyDescent="0.25">
      <c r="AA190" s="145"/>
      <c r="AC190" s="145"/>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7" zoomScale="60" zoomScaleNormal="60" zoomScaleSheetLayoutView="80" zoomScalePageLayoutView="87" workbookViewId="0">
      <selection activeCell="J36" sqref="J36"/>
    </sheetView>
  </sheetViews>
  <sheetFormatPr baseColWidth="10" defaultColWidth="11.42578125" defaultRowHeight="15" x14ac:dyDescent="0.25"/>
  <cols>
    <col min="1" max="1" width="23.7109375" style="157" customWidth="1"/>
    <col min="2" max="2" width="31.85546875" style="157" customWidth="1"/>
    <col min="3" max="3" width="18.42578125" style="157" hidden="1" customWidth="1"/>
    <col min="4" max="4" width="7.28515625" style="157" customWidth="1"/>
    <col min="5" max="5" width="7.5703125" style="157" bestFit="1" customWidth="1"/>
    <col min="6" max="6" width="7.85546875" style="157" customWidth="1"/>
    <col min="7" max="7" width="43.140625" style="157" customWidth="1"/>
    <col min="8" max="8" width="52.5703125" style="157" customWidth="1"/>
    <col min="9" max="9" width="37.28515625" style="157" customWidth="1"/>
    <col min="10" max="11" width="28.7109375" style="157" customWidth="1"/>
    <col min="12" max="12" width="34.28515625" style="157" customWidth="1"/>
    <col min="13" max="13" width="16.28515625" style="157" customWidth="1"/>
    <col min="14" max="14" width="21.5703125" style="157" customWidth="1"/>
    <col min="15" max="15" width="19.5703125" style="157" customWidth="1"/>
    <col min="16" max="18" width="13.5703125" style="157" customWidth="1"/>
    <col min="19" max="19" width="12.140625" style="157" customWidth="1"/>
    <col min="20" max="20" width="17.28515625" style="157" customWidth="1"/>
    <col min="21" max="21" width="25.42578125" style="157" customWidth="1"/>
    <col min="22" max="22" width="10.85546875" style="157" customWidth="1"/>
    <col min="23" max="23" width="10.7109375" style="157" customWidth="1"/>
    <col min="24" max="24" width="13.140625" style="157" customWidth="1"/>
    <col min="25" max="25" width="11.5703125" style="157" customWidth="1"/>
    <col min="26" max="26" width="18" style="157" customWidth="1"/>
    <col min="27" max="27" width="6.28515625" style="157" customWidth="1"/>
    <col min="28" max="28" width="10.85546875" style="157" customWidth="1"/>
    <col min="29" max="29" width="11" style="157" customWidth="1"/>
    <col min="30" max="30" width="15.7109375" style="157" customWidth="1"/>
    <col min="31" max="16384" width="11.42578125" style="157"/>
  </cols>
  <sheetData>
    <row r="5" spans="1:17" ht="20.25" customHeight="1" x14ac:dyDescent="0.25">
      <c r="A5" s="752" t="s">
        <v>184</v>
      </c>
      <c r="B5" s="753"/>
      <c r="C5" s="753"/>
      <c r="D5" s="753"/>
      <c r="E5" s="753"/>
      <c r="F5" s="753"/>
      <c r="G5" s="753"/>
      <c r="H5" s="753"/>
      <c r="I5" s="753"/>
      <c r="J5" s="194"/>
      <c r="K5" s="194"/>
      <c r="L5" s="194"/>
      <c r="M5" s="194"/>
      <c r="N5" s="194"/>
      <c r="O5" s="194"/>
      <c r="P5" s="194"/>
      <c r="Q5" s="194"/>
    </row>
    <row r="6" spans="1:17" x14ac:dyDescent="0.25">
      <c r="A6" s="259" t="s">
        <v>185</v>
      </c>
      <c r="B6" s="195">
        <v>2023</v>
      </c>
      <c r="C6" s="196"/>
      <c r="D6" s="196"/>
      <c r="E6" s="196"/>
    </row>
    <row r="7" spans="1:17" x14ac:dyDescent="0.25">
      <c r="A7" s="259" t="s">
        <v>186</v>
      </c>
      <c r="B7" s="197">
        <v>1</v>
      </c>
      <c r="C7" s="196"/>
      <c r="D7" s="196"/>
      <c r="E7" s="196"/>
    </row>
    <row r="8" spans="1:17" ht="34.5" customHeight="1" x14ac:dyDescent="0.35">
      <c r="A8" s="259" t="s">
        <v>189</v>
      </c>
      <c r="B8" s="756"/>
      <c r="C8" s="757"/>
      <c r="D8" s="757"/>
      <c r="E8" s="757"/>
      <c r="F8" s="758"/>
      <c r="G8" s="758"/>
      <c r="H8" s="758"/>
      <c r="I8" s="759"/>
      <c r="J8" s="198"/>
      <c r="K8" s="198"/>
      <c r="L8" s="198"/>
      <c r="M8" s="198"/>
      <c r="N8" s="199"/>
      <c r="O8" s="200"/>
      <c r="P8" s="200"/>
      <c r="Q8" s="200"/>
    </row>
    <row r="9" spans="1:17" ht="15.75" customHeight="1" x14ac:dyDescent="0.35">
      <c r="C9" s="201"/>
      <c r="F9" s="198"/>
      <c r="G9" s="434"/>
      <c r="H9" s="198"/>
      <c r="I9" s="202"/>
      <c r="J9" s="203"/>
      <c r="K9" s="198"/>
      <c r="L9" s="198"/>
      <c r="M9" s="198"/>
      <c r="N9" s="199"/>
      <c r="O9" s="200"/>
      <c r="P9" s="200"/>
      <c r="Q9" s="200"/>
    </row>
    <row r="10" spans="1:17" ht="33.75" customHeight="1" x14ac:dyDescent="0.25">
      <c r="A10" s="749" t="s">
        <v>156</v>
      </c>
      <c r="B10" s="749" t="s">
        <v>0</v>
      </c>
      <c r="C10" s="766"/>
      <c r="D10" s="763" t="s">
        <v>1</v>
      </c>
      <c r="E10" s="764"/>
      <c r="F10" s="764"/>
      <c r="G10" s="764"/>
      <c r="H10" s="764"/>
      <c r="I10" s="765"/>
      <c r="J10" s="754" t="s">
        <v>191</v>
      </c>
      <c r="K10" s="754"/>
      <c r="L10" s="754"/>
      <c r="M10" s="754"/>
    </row>
    <row r="11" spans="1:17" ht="105" x14ac:dyDescent="0.25">
      <c r="A11" s="750"/>
      <c r="B11" s="750"/>
      <c r="C11" s="767"/>
      <c r="D11" s="760" t="s">
        <v>878</v>
      </c>
      <c r="E11" s="761"/>
      <c r="F11" s="762"/>
      <c r="G11" s="23" t="s">
        <v>933</v>
      </c>
      <c r="H11" s="81" t="s">
        <v>182</v>
      </c>
      <c r="I11" s="23" t="s">
        <v>168</v>
      </c>
      <c r="J11" s="82" t="s">
        <v>49</v>
      </c>
      <c r="K11" s="82" t="s">
        <v>50</v>
      </c>
      <c r="L11" s="768" t="s">
        <v>51</v>
      </c>
      <c r="M11" s="769"/>
    </row>
    <row r="12" spans="1:17" ht="105" x14ac:dyDescent="0.25">
      <c r="A12" s="751" t="s">
        <v>944</v>
      </c>
      <c r="B12" s="755" t="s">
        <v>997</v>
      </c>
      <c r="C12" s="83" t="str">
        <f>CONCATENATE(D12,"-",E12,"-",F12)</f>
        <v>RC-PCR-1</v>
      </c>
      <c r="D12" s="895" t="s">
        <v>1022</v>
      </c>
      <c r="E12" s="895" t="s">
        <v>945</v>
      </c>
      <c r="F12" s="896">
        <v>1</v>
      </c>
      <c r="G12" s="897" t="s">
        <v>1023</v>
      </c>
      <c r="H12" s="516" t="s">
        <v>1024</v>
      </c>
      <c r="I12" s="516" t="s">
        <v>1025</v>
      </c>
      <c r="J12" s="84" t="s">
        <v>72</v>
      </c>
      <c r="K12" s="85" t="str">
        <f>H50</f>
        <v>CATASTROFICO</v>
      </c>
      <c r="L12" s="260" t="str">
        <f>CONCATENATE(J12,K12)</f>
        <v>IMPROBABLECATASTROFICO</v>
      </c>
      <c r="M12" s="86"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EXTREMO</v>
      </c>
    </row>
    <row r="13" spans="1:17" ht="135" x14ac:dyDescent="0.25">
      <c r="A13" s="751"/>
      <c r="B13" s="755"/>
      <c r="C13" s="83" t="str">
        <f>CONCATENATE(D13,"-",E13,"-",F13)</f>
        <v>RC-PCR-2</v>
      </c>
      <c r="D13" s="476" t="s">
        <v>1022</v>
      </c>
      <c r="E13" s="476" t="s">
        <v>945</v>
      </c>
      <c r="F13" s="477">
        <v>2</v>
      </c>
      <c r="G13" s="897" t="s">
        <v>1068</v>
      </c>
      <c r="H13" s="516" t="s">
        <v>1069</v>
      </c>
      <c r="I13" s="516" t="s">
        <v>1070</v>
      </c>
      <c r="J13" s="84" t="s">
        <v>67</v>
      </c>
      <c r="K13" s="85" t="str">
        <f>I50</f>
        <v>MAYOR</v>
      </c>
      <c r="L13" s="260" t="str">
        <f>CONCATENATE(J13,K13)</f>
        <v>RAROMAYOR</v>
      </c>
      <c r="M13" s="86" t="str">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ALTO</v>
      </c>
    </row>
    <row r="14" spans="1:17" x14ac:dyDescent="0.25">
      <c r="A14" s="751"/>
      <c r="B14" s="755"/>
      <c r="C14" s="83" t="str">
        <f>CONCATENATE(D14,"-",E14,"-",F14)</f>
        <v>--</v>
      </c>
      <c r="D14" s="476"/>
      <c r="E14" s="476"/>
      <c r="F14" s="477"/>
      <c r="G14" s="478"/>
      <c r="H14" s="479"/>
      <c r="I14" s="479"/>
      <c r="J14" s="84"/>
      <c r="K14" s="85" t="str">
        <f>J50</f>
        <v>SIN IMPACTO</v>
      </c>
      <c r="L14" s="260" t="str">
        <f>CONCATENATE(J14,K14)</f>
        <v>SIN IMPACTO</v>
      </c>
      <c r="M14" s="86"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7" x14ac:dyDescent="0.25">
      <c r="A15" s="751"/>
      <c r="B15" s="755"/>
      <c r="C15" s="83" t="str">
        <f>CONCATENATE(D15,"-",E15,"-",F15)</f>
        <v>--</v>
      </c>
      <c r="D15" s="431"/>
      <c r="E15" s="431"/>
      <c r="F15" s="204"/>
      <c r="G15" s="204"/>
      <c r="H15" s="205"/>
      <c r="I15" s="205"/>
      <c r="J15" s="84"/>
      <c r="K15" s="85" t="str">
        <f>K50</f>
        <v>SIN IMPACTO</v>
      </c>
      <c r="L15" s="260" t="str">
        <f>CONCATENATE(J15,K15)</f>
        <v>SIN IMPACTO</v>
      </c>
      <c r="M15" s="86"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7" x14ac:dyDescent="0.25">
      <c r="A16" s="751"/>
      <c r="B16" s="755"/>
      <c r="C16" s="83" t="str">
        <f>CONCATENATE(D16,"-",E16,"-",F16)</f>
        <v>--</v>
      </c>
      <c r="D16" s="431"/>
      <c r="E16" s="431"/>
      <c r="F16" s="204"/>
      <c r="G16" s="204"/>
      <c r="H16" s="205"/>
      <c r="I16" s="205"/>
      <c r="J16" s="84"/>
      <c r="K16" s="85" t="str">
        <f>L50</f>
        <v>SIN IMPACTO</v>
      </c>
      <c r="L16" s="260" t="str">
        <f>CONCATENATE(J16,K16)</f>
        <v>SIN IMPACTO</v>
      </c>
      <c r="M16" s="86"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206"/>
      <c r="G17" s="206"/>
      <c r="H17" s="206"/>
      <c r="I17" s="206"/>
      <c r="J17" s="87"/>
      <c r="K17" s="87"/>
      <c r="L17" s="207"/>
      <c r="M17" s="208"/>
    </row>
    <row r="18" spans="6:22" ht="16.5" customHeight="1" x14ac:dyDescent="0.35">
      <c r="F18" s="198"/>
      <c r="G18" s="198"/>
      <c r="H18" s="198"/>
      <c r="I18" s="198"/>
      <c r="J18" s="198"/>
      <c r="K18" s="198"/>
      <c r="L18" s="198"/>
      <c r="M18" s="198"/>
      <c r="N18" s="199"/>
      <c r="O18" s="200"/>
      <c r="P18" s="200"/>
      <c r="Q18" s="200"/>
    </row>
    <row r="19" spans="6:22" ht="15.75" x14ac:dyDescent="0.25">
      <c r="G19" s="735" t="s">
        <v>187</v>
      </c>
      <c r="H19" s="735"/>
      <c r="I19" s="735"/>
    </row>
    <row r="20" spans="6:22" x14ac:dyDescent="0.25">
      <c r="G20" s="88" t="s">
        <v>4</v>
      </c>
      <c r="H20" s="88" t="s">
        <v>5</v>
      </c>
      <c r="I20" s="88" t="s">
        <v>6</v>
      </c>
    </row>
    <row r="21" spans="6:22" ht="30" x14ac:dyDescent="0.25">
      <c r="G21" s="89" t="s">
        <v>76</v>
      </c>
      <c r="H21" s="90" t="s">
        <v>8</v>
      </c>
      <c r="I21" s="90" t="s">
        <v>9</v>
      </c>
    </row>
    <row r="22" spans="6:22" ht="30" x14ac:dyDescent="0.25">
      <c r="G22" s="89" t="s">
        <v>75</v>
      </c>
      <c r="H22" s="90" t="s">
        <v>11</v>
      </c>
      <c r="I22" s="90" t="s">
        <v>12</v>
      </c>
    </row>
    <row r="23" spans="6:22" ht="30" customHeight="1" x14ac:dyDescent="0.25">
      <c r="G23" s="89" t="s">
        <v>74</v>
      </c>
      <c r="H23" s="90" t="s">
        <v>14</v>
      </c>
      <c r="I23" s="90" t="s">
        <v>15</v>
      </c>
    </row>
    <row r="24" spans="6:22" ht="30" customHeight="1" x14ac:dyDescent="0.25">
      <c r="G24" s="89" t="s">
        <v>72</v>
      </c>
      <c r="H24" s="90" t="s">
        <v>17</v>
      </c>
      <c r="I24" s="90" t="s">
        <v>18</v>
      </c>
    </row>
    <row r="25" spans="6:22" ht="30" x14ac:dyDescent="0.25">
      <c r="G25" s="89" t="s">
        <v>67</v>
      </c>
      <c r="H25" s="90" t="s">
        <v>20</v>
      </c>
      <c r="I25" s="90" t="s">
        <v>21</v>
      </c>
    </row>
    <row r="26" spans="6:22" ht="18.75" x14ac:dyDescent="0.3">
      <c r="F26" s="209"/>
      <c r="H26" s="210"/>
      <c r="I26" s="210"/>
      <c r="J26" s="210"/>
      <c r="K26" s="210"/>
      <c r="L26" s="210"/>
      <c r="M26" s="210"/>
    </row>
    <row r="27" spans="6:22" ht="16.5" thickBot="1" x14ac:dyDescent="0.3">
      <c r="F27" s="736" t="s">
        <v>188</v>
      </c>
      <c r="G27" s="736"/>
      <c r="H27" s="736"/>
      <c r="I27" s="736"/>
      <c r="J27" s="736"/>
      <c r="K27" s="736"/>
      <c r="L27" s="736"/>
      <c r="M27" s="210"/>
    </row>
    <row r="28" spans="6:22" ht="15" customHeight="1" thickBot="1" x14ac:dyDescent="0.3">
      <c r="F28" s="747" t="s">
        <v>2</v>
      </c>
      <c r="G28" s="746" t="s">
        <v>169</v>
      </c>
      <c r="H28" s="91">
        <v>1</v>
      </c>
      <c r="I28" s="91">
        <v>2</v>
      </c>
      <c r="J28" s="91">
        <v>3</v>
      </c>
      <c r="K28" s="91">
        <v>4</v>
      </c>
      <c r="L28" s="91">
        <v>5</v>
      </c>
      <c r="N28" s="737" t="s">
        <v>52</v>
      </c>
      <c r="O28" s="738"/>
      <c r="P28" s="738"/>
      <c r="Q28" s="738"/>
      <c r="R28" s="738"/>
      <c r="S28" s="738"/>
      <c r="T28" s="738"/>
      <c r="U28" s="738"/>
      <c r="V28" s="739"/>
    </row>
    <row r="29" spans="6:22" ht="56.25" customHeight="1" thickBot="1" x14ac:dyDescent="0.3">
      <c r="F29" s="748"/>
      <c r="G29" s="746"/>
      <c r="H29" s="5" t="s">
        <v>178</v>
      </c>
      <c r="I29" s="5" t="s">
        <v>178</v>
      </c>
      <c r="J29" s="5" t="s">
        <v>178</v>
      </c>
      <c r="K29" s="5" t="s">
        <v>178</v>
      </c>
      <c r="L29" s="5" t="s">
        <v>178</v>
      </c>
      <c r="N29" s="740" t="s">
        <v>50</v>
      </c>
      <c r="O29" s="741"/>
      <c r="P29" s="741"/>
      <c r="Q29" s="741"/>
      <c r="R29" s="741"/>
      <c r="S29" s="741"/>
      <c r="T29" s="741"/>
      <c r="U29" s="741"/>
      <c r="V29" s="742"/>
    </row>
    <row r="30" spans="6:22" s="181" customFormat="1" ht="25.5" x14ac:dyDescent="0.25">
      <c r="F30" s="92">
        <v>16</v>
      </c>
      <c r="G30" s="93" t="s">
        <v>27</v>
      </c>
      <c r="H30" s="520"/>
      <c r="I30" s="520"/>
      <c r="J30" s="451"/>
      <c r="K30" s="94"/>
      <c r="L30" s="94"/>
      <c r="N30" s="743" t="s">
        <v>49</v>
      </c>
      <c r="O30" s="211"/>
      <c r="P30" s="212"/>
      <c r="Q30" s="213" t="s">
        <v>54</v>
      </c>
      <c r="R30" s="213" t="s">
        <v>55</v>
      </c>
      <c r="S30" s="214" t="s">
        <v>56</v>
      </c>
      <c r="T30" s="215" t="s">
        <v>57</v>
      </c>
      <c r="U30" s="216" t="s">
        <v>58</v>
      </c>
      <c r="V30" s="217"/>
    </row>
    <row r="31" spans="6:22" s="181" customFormat="1" ht="15.75" thickBot="1" x14ac:dyDescent="0.3">
      <c r="F31" s="4">
        <v>1</v>
      </c>
      <c r="G31" s="93" t="s">
        <v>28</v>
      </c>
      <c r="H31" s="520" t="s">
        <v>116</v>
      </c>
      <c r="I31" s="520" t="s">
        <v>116</v>
      </c>
      <c r="J31" s="451"/>
      <c r="K31" s="94"/>
      <c r="L31" s="94"/>
      <c r="N31" s="744"/>
      <c r="O31" s="218"/>
      <c r="P31" s="219"/>
      <c r="Q31" s="220">
        <v>1</v>
      </c>
      <c r="R31" s="220">
        <v>2</v>
      </c>
      <c r="S31" s="221">
        <v>3</v>
      </c>
      <c r="T31" s="220">
        <v>4</v>
      </c>
      <c r="U31" s="222">
        <v>5</v>
      </c>
      <c r="V31" s="217"/>
    </row>
    <row r="32" spans="6:22" s="181" customFormat="1" ht="25.5" x14ac:dyDescent="0.25">
      <c r="F32" s="4">
        <v>2</v>
      </c>
      <c r="G32" s="93" t="s">
        <v>29</v>
      </c>
      <c r="H32" s="520" t="s">
        <v>116</v>
      </c>
      <c r="I32" s="520" t="s">
        <v>116</v>
      </c>
      <c r="J32" s="451"/>
      <c r="K32" s="94"/>
      <c r="L32" s="94"/>
      <c r="N32" s="744"/>
      <c r="O32" s="223" t="s">
        <v>7</v>
      </c>
      <c r="P32" s="220">
        <v>5</v>
      </c>
      <c r="Q32" s="224" t="s">
        <v>59</v>
      </c>
      <c r="R32" s="225" t="s">
        <v>59</v>
      </c>
      <c r="S32" s="226" t="s">
        <v>60</v>
      </c>
      <c r="T32" s="227" t="s">
        <v>60</v>
      </c>
      <c r="U32" s="228" t="s">
        <v>60</v>
      </c>
      <c r="V32" s="217"/>
    </row>
    <row r="33" spans="6:22" s="181" customFormat="1" x14ac:dyDescent="0.25">
      <c r="F33" s="4">
        <v>3</v>
      </c>
      <c r="G33" s="93" t="s">
        <v>30</v>
      </c>
      <c r="H33" s="520"/>
      <c r="I33" s="520"/>
      <c r="J33" s="451"/>
      <c r="K33" s="94"/>
      <c r="L33" s="94"/>
      <c r="N33" s="744"/>
      <c r="O33" s="223" t="s">
        <v>10</v>
      </c>
      <c r="P33" s="220">
        <v>4</v>
      </c>
      <c r="Q33" s="229" t="s">
        <v>61</v>
      </c>
      <c r="R33" s="230" t="s">
        <v>59</v>
      </c>
      <c r="S33" s="231" t="s">
        <v>59</v>
      </c>
      <c r="T33" s="232" t="s">
        <v>60</v>
      </c>
      <c r="U33" s="233" t="s">
        <v>60</v>
      </c>
      <c r="V33" s="217"/>
    </row>
    <row r="34" spans="6:22" s="181" customFormat="1" ht="25.5" x14ac:dyDescent="0.25">
      <c r="F34" s="4">
        <v>4</v>
      </c>
      <c r="G34" s="93" t="s">
        <v>31</v>
      </c>
      <c r="H34" s="520" t="s">
        <v>116</v>
      </c>
      <c r="I34" s="520"/>
      <c r="J34" s="451"/>
      <c r="K34" s="94"/>
      <c r="L34" s="94"/>
      <c r="N34" s="744"/>
      <c r="O34" s="223" t="s">
        <v>13</v>
      </c>
      <c r="P34" s="220">
        <v>3</v>
      </c>
      <c r="Q34" s="234" t="s">
        <v>62</v>
      </c>
      <c r="R34" s="235" t="s">
        <v>61</v>
      </c>
      <c r="S34" s="231" t="s">
        <v>59</v>
      </c>
      <c r="T34" s="232" t="s">
        <v>60</v>
      </c>
      <c r="U34" s="233" t="s">
        <v>60</v>
      </c>
      <c r="V34" s="217"/>
    </row>
    <row r="35" spans="6:22" s="181" customFormat="1" ht="25.5" x14ac:dyDescent="0.25">
      <c r="F35" s="4">
        <v>5</v>
      </c>
      <c r="G35" s="93" t="s">
        <v>32</v>
      </c>
      <c r="H35" s="520" t="s">
        <v>116</v>
      </c>
      <c r="I35" s="520" t="s">
        <v>116</v>
      </c>
      <c r="J35" s="451"/>
      <c r="K35" s="94"/>
      <c r="L35" s="94"/>
      <c r="N35" s="744"/>
      <c r="O35" s="223" t="s">
        <v>16</v>
      </c>
      <c r="P35" s="220">
        <v>2</v>
      </c>
      <c r="Q35" s="234" t="s">
        <v>62</v>
      </c>
      <c r="R35" s="236" t="s">
        <v>62</v>
      </c>
      <c r="S35" s="237" t="s">
        <v>61</v>
      </c>
      <c r="T35" s="238" t="s">
        <v>59</v>
      </c>
      <c r="U35" s="233" t="s">
        <v>60</v>
      </c>
      <c r="V35" s="217"/>
    </row>
    <row r="36" spans="6:22" s="181" customFormat="1" ht="15.75" thickBot="1" x14ac:dyDescent="0.3">
      <c r="F36" s="4">
        <v>6</v>
      </c>
      <c r="G36" s="93" t="s">
        <v>33</v>
      </c>
      <c r="H36" s="520" t="s">
        <v>116</v>
      </c>
      <c r="I36" s="520" t="s">
        <v>116</v>
      </c>
      <c r="J36" s="451"/>
      <c r="K36" s="94"/>
      <c r="L36" s="94"/>
      <c r="N36" s="744"/>
      <c r="O36" s="223" t="s">
        <v>19</v>
      </c>
      <c r="P36" s="220">
        <v>1</v>
      </c>
      <c r="Q36" s="239" t="s">
        <v>62</v>
      </c>
      <c r="R36" s="240" t="s">
        <v>62</v>
      </c>
      <c r="S36" s="241" t="s">
        <v>61</v>
      </c>
      <c r="T36" s="242" t="s">
        <v>59</v>
      </c>
      <c r="U36" s="233" t="s">
        <v>60</v>
      </c>
      <c r="V36" s="217"/>
    </row>
    <row r="37" spans="6:22" s="181" customFormat="1" ht="26.25" thickBot="1" x14ac:dyDescent="0.3">
      <c r="F37" s="4">
        <v>7</v>
      </c>
      <c r="G37" s="93" t="s">
        <v>34</v>
      </c>
      <c r="H37" s="520" t="s">
        <v>116</v>
      </c>
      <c r="I37" s="520"/>
      <c r="J37" s="451"/>
      <c r="K37" s="94"/>
      <c r="L37" s="94"/>
      <c r="N37" s="745"/>
      <c r="O37" s="243"/>
      <c r="P37" s="244"/>
      <c r="Q37" s="244"/>
      <c r="R37" s="244"/>
      <c r="S37" s="244"/>
      <c r="T37" s="244"/>
      <c r="U37" s="244"/>
      <c r="V37" s="245"/>
    </row>
    <row r="38" spans="6:22" s="181" customFormat="1" ht="38.25" x14ac:dyDescent="0.25">
      <c r="F38" s="4">
        <v>8</v>
      </c>
      <c r="G38" s="93" t="s">
        <v>35</v>
      </c>
      <c r="H38" s="520" t="s">
        <v>116</v>
      </c>
      <c r="I38" s="520"/>
      <c r="J38" s="451"/>
      <c r="K38" s="94"/>
      <c r="L38" s="94"/>
      <c r="N38" s="246"/>
      <c r="O38" s="246"/>
      <c r="P38" s="246"/>
      <c r="Q38" s="246"/>
      <c r="R38" s="246"/>
      <c r="S38" s="246"/>
      <c r="T38" s="246"/>
      <c r="U38" s="246"/>
      <c r="V38" s="246"/>
    </row>
    <row r="39" spans="6:22" s="181" customFormat="1" x14ac:dyDescent="0.25">
      <c r="F39" s="4">
        <v>9</v>
      </c>
      <c r="G39" s="93" t="s">
        <v>36</v>
      </c>
      <c r="H39" s="520"/>
      <c r="I39" s="520"/>
      <c r="J39" s="451"/>
      <c r="K39" s="94"/>
      <c r="L39" s="94"/>
      <c r="N39" s="247" t="s">
        <v>63</v>
      </c>
      <c r="O39" s="157"/>
      <c r="P39" s="248"/>
      <c r="Q39" s="248"/>
      <c r="R39" s="248"/>
      <c r="S39" s="248"/>
      <c r="T39" s="156"/>
      <c r="U39" s="157"/>
      <c r="V39" s="157"/>
    </row>
    <row r="40" spans="6:22" s="181" customFormat="1" ht="25.5" x14ac:dyDescent="0.25">
      <c r="F40" s="4">
        <v>10</v>
      </c>
      <c r="G40" s="93" t="s">
        <v>37</v>
      </c>
      <c r="H40" s="520" t="s">
        <v>116</v>
      </c>
      <c r="I40" s="520" t="s">
        <v>116</v>
      </c>
      <c r="J40" s="451"/>
      <c r="K40" s="94"/>
      <c r="L40" s="94"/>
      <c r="N40" s="249" t="s">
        <v>64</v>
      </c>
      <c r="O40" s="157"/>
      <c r="P40" s="248"/>
      <c r="Q40" s="248"/>
      <c r="R40" s="248"/>
      <c r="S40" s="248"/>
      <c r="T40" s="157"/>
      <c r="U40" s="157"/>
      <c r="V40" s="157"/>
    </row>
    <row r="41" spans="6:22" s="181" customFormat="1" x14ac:dyDescent="0.25">
      <c r="F41" s="4">
        <v>11</v>
      </c>
      <c r="G41" s="93" t="s">
        <v>38</v>
      </c>
      <c r="H41" s="520" t="s">
        <v>116</v>
      </c>
      <c r="I41" s="520" t="s">
        <v>116</v>
      </c>
      <c r="J41" s="451"/>
      <c r="K41" s="94"/>
      <c r="L41" s="94"/>
      <c r="N41" s="250" t="s">
        <v>65</v>
      </c>
      <c r="O41" s="157"/>
      <c r="P41" s="248"/>
      <c r="Q41" s="248"/>
      <c r="R41" s="248"/>
      <c r="S41" s="248"/>
      <c r="T41" s="157"/>
      <c r="U41" s="157"/>
      <c r="V41" s="157"/>
    </row>
    <row r="42" spans="6:22" s="181" customFormat="1" x14ac:dyDescent="0.25">
      <c r="F42" s="4">
        <v>12</v>
      </c>
      <c r="G42" s="93" t="s">
        <v>39</v>
      </c>
      <c r="H42" s="520" t="s">
        <v>116</v>
      </c>
      <c r="I42" s="520" t="s">
        <v>116</v>
      </c>
      <c r="J42" s="451"/>
      <c r="K42" s="94"/>
      <c r="L42" s="94"/>
      <c r="N42" s="251" t="s">
        <v>56</v>
      </c>
      <c r="O42" s="157"/>
      <c r="P42" s="248"/>
      <c r="Q42" s="248"/>
      <c r="R42" s="248"/>
      <c r="S42" s="248"/>
      <c r="T42" s="157"/>
      <c r="U42" s="157"/>
      <c r="V42" s="157"/>
    </row>
    <row r="43" spans="6:22" s="181" customFormat="1" x14ac:dyDescent="0.25">
      <c r="F43" s="4">
        <v>13</v>
      </c>
      <c r="G43" s="93" t="s">
        <v>40</v>
      </c>
      <c r="H43" s="520" t="s">
        <v>116</v>
      </c>
      <c r="I43" s="520" t="s">
        <v>116</v>
      </c>
      <c r="J43" s="451"/>
      <c r="K43" s="94"/>
      <c r="L43" s="94"/>
      <c r="N43" s="252" t="s">
        <v>66</v>
      </c>
      <c r="O43" s="157"/>
      <c r="P43" s="248"/>
      <c r="Q43" s="248"/>
      <c r="R43" s="248"/>
      <c r="S43" s="248"/>
      <c r="T43" s="157"/>
      <c r="U43" s="157"/>
      <c r="V43" s="157"/>
    </row>
    <row r="44" spans="6:22" s="181" customFormat="1" x14ac:dyDescent="0.25">
      <c r="F44" s="4">
        <v>14</v>
      </c>
      <c r="G44" s="93" t="s">
        <v>41</v>
      </c>
      <c r="H44" s="520" t="s">
        <v>116</v>
      </c>
      <c r="I44" s="520" t="s">
        <v>116</v>
      </c>
      <c r="J44" s="451"/>
      <c r="K44" s="94"/>
      <c r="L44" s="94"/>
      <c r="Q44" s="253"/>
    </row>
    <row r="45" spans="6:22" s="181" customFormat="1" x14ac:dyDescent="0.25">
      <c r="F45" s="4">
        <v>15</v>
      </c>
      <c r="G45" s="93" t="s">
        <v>42</v>
      </c>
      <c r="H45" s="520" t="s">
        <v>116</v>
      </c>
      <c r="I45" s="520" t="s">
        <v>116</v>
      </c>
      <c r="J45" s="451"/>
      <c r="K45" s="94"/>
      <c r="L45" s="94"/>
      <c r="Q45" s="253"/>
      <c r="R45" s="246"/>
    </row>
    <row r="46" spans="6:22" s="181" customFormat="1" x14ac:dyDescent="0.25">
      <c r="F46" s="4">
        <v>17</v>
      </c>
      <c r="G46" s="93" t="s">
        <v>43</v>
      </c>
      <c r="H46" s="520"/>
      <c r="I46" s="520"/>
      <c r="J46" s="451"/>
      <c r="K46" s="94"/>
      <c r="L46" s="94"/>
      <c r="Q46" s="253"/>
    </row>
    <row r="47" spans="6:22" s="181" customFormat="1" x14ac:dyDescent="0.25">
      <c r="F47" s="4">
        <v>18</v>
      </c>
      <c r="G47" s="93" t="s">
        <v>44</v>
      </c>
      <c r="H47" s="520"/>
      <c r="I47" s="520"/>
      <c r="J47" s="451"/>
      <c r="K47" s="94"/>
      <c r="L47" s="94"/>
      <c r="Q47" s="253"/>
    </row>
    <row r="48" spans="6:22" s="181" customFormat="1" x14ac:dyDescent="0.25">
      <c r="F48" s="4">
        <v>19</v>
      </c>
      <c r="G48" s="93" t="s">
        <v>45</v>
      </c>
      <c r="H48" s="520"/>
      <c r="I48" s="520"/>
      <c r="J48" s="451"/>
      <c r="K48" s="94"/>
      <c r="L48" s="94"/>
      <c r="Q48" s="253"/>
    </row>
    <row r="49" spans="6:17" ht="15.75" thickBot="1" x14ac:dyDescent="0.3">
      <c r="F49" s="2"/>
      <c r="G49" s="95" t="s">
        <v>867</v>
      </c>
      <c r="H49" s="96">
        <f>COUNTIF(H30:H48,"SI")</f>
        <v>13</v>
      </c>
      <c r="I49" s="97">
        <f>COUNTIF(I30:I48,"SI")</f>
        <v>10</v>
      </c>
      <c r="J49" s="97">
        <f>COUNTIF(J30:J48,"SI")</f>
        <v>0</v>
      </c>
      <c r="K49" s="96">
        <f>COUNTIF(K30:K48,"SI")</f>
        <v>0</v>
      </c>
      <c r="L49" s="96">
        <f>COUNTIF(L30:L48,"SI")</f>
        <v>0</v>
      </c>
      <c r="Q49" s="254"/>
    </row>
    <row r="50" spans="6:17" ht="15.75" thickBot="1" x14ac:dyDescent="0.3">
      <c r="F50" s="255"/>
      <c r="G50" s="255"/>
      <c r="H50" s="98" t="str">
        <f>IF(AND(H30="SI"),"CATASTROFICO",IF(AND(H49&gt;=1,H49&lt;=5),"MODERADO",IF(AND(H49&gt;=6,H49&lt;=11),"MAYOR",IF(AND(H49&gt;=12,H49&lt;=19),"CATASTROFICO","SIN IMPACTO"))))</f>
        <v>CATASTROFICO</v>
      </c>
      <c r="I50" s="98" t="str">
        <f>IF(AND(I30="SI"),"CATASTROFICO",IF(AND(I49&gt;=1,I49&lt;=5),"MODERADO",IF(AND(I49&gt;=6,I49&lt;=11),"MAYOR",IF(AND(I49&gt;=12,I49&lt;=19),"CATASTROFICO","SIN IMPACTO"))))</f>
        <v>MAYOR</v>
      </c>
      <c r="J50" s="98" t="str">
        <f>IF(AND(J30="SI"),"CATASTROFICO",IF(AND(J49&gt;=1,J49&lt;=5),"MODERADO",IF(AND(J49&gt;=6,J49&lt;=11),"MAYOR",IF(AND(J49&gt;=12,J49&lt;=19),"CATASTROFICO","SIN IMPACTO"))))</f>
        <v>SIN IMPACTO</v>
      </c>
      <c r="K50" s="98" t="str">
        <f>IF(AND(K30="SI"),"CATASTROFICO",IF(AND(K49&gt;=1,K49&lt;=5),"MODERADO",IF(AND(K49&gt;=6,K49&lt;=11),"MAYOR",IF(AND(K49&gt;=12,K49&lt;=19),"CATASTROFICO","SIN IMPACTO"))))</f>
        <v>SIN IMPACTO</v>
      </c>
      <c r="L50" s="98" t="str">
        <f>IF(AND(L30="SI"),"CATASTROFICO",IF(AND(L49&gt;=1,L49&lt;=5),"MODERADO",IF(AND(L49&gt;=6,L49&lt;=11),"MAYOR",IF(AND(L49&gt;=12,L49&lt;=19),"CATASTROFICO","SIN IMPACTO"))))</f>
        <v>SIN IMPACTO</v>
      </c>
      <c r="N50" s="254"/>
      <c r="O50" s="254"/>
      <c r="P50" s="254"/>
      <c r="Q50" s="254"/>
    </row>
    <row r="51" spans="6:17" x14ac:dyDescent="0.25">
      <c r="F51" s="255"/>
      <c r="G51" s="255"/>
      <c r="H51" s="256"/>
      <c r="I51" s="255"/>
      <c r="J51" s="254"/>
      <c r="K51" s="254"/>
      <c r="L51" s="254"/>
      <c r="N51" s="254"/>
      <c r="O51" s="254"/>
      <c r="P51" s="254"/>
      <c r="Q51" s="254"/>
    </row>
    <row r="52" spans="6:17" x14ac:dyDescent="0.25">
      <c r="G52" s="3" t="s">
        <v>24</v>
      </c>
      <c r="H52" s="2" t="s">
        <v>46</v>
      </c>
      <c r="I52" s="2"/>
      <c r="J52" s="2"/>
    </row>
    <row r="53" spans="6:17" x14ac:dyDescent="0.25">
      <c r="G53" s="3" t="s">
        <v>23</v>
      </c>
      <c r="H53" s="2" t="s">
        <v>47</v>
      </c>
      <c r="I53" s="2"/>
      <c r="J53" s="2"/>
    </row>
    <row r="54" spans="6:17" x14ac:dyDescent="0.25">
      <c r="G54" s="3" t="s">
        <v>22</v>
      </c>
      <c r="H54" s="2" t="s">
        <v>48</v>
      </c>
      <c r="I54" s="2"/>
      <c r="J54" s="2"/>
    </row>
    <row r="55" spans="6:17" x14ac:dyDescent="0.25">
      <c r="G55" s="2"/>
      <c r="H55" s="2" t="s">
        <v>176</v>
      </c>
      <c r="I55" s="2"/>
      <c r="J55" s="2"/>
    </row>
    <row r="61" spans="6:17" x14ac:dyDescent="0.25">
      <c r="G61" s="257"/>
    </row>
    <row r="290" spans="6:10" x14ac:dyDescent="0.25">
      <c r="F290" s="258" t="s">
        <v>67</v>
      </c>
      <c r="G290" s="158" t="s">
        <v>26</v>
      </c>
      <c r="H290" s="157" t="s">
        <v>68</v>
      </c>
      <c r="J290" s="157" t="str">
        <f t="shared" ref="J290:J314" si="0">CONCATENATE(F290,G290)</f>
        <v>RAROINSIGNIFICANTE</v>
      </c>
    </row>
    <row r="291" spans="6:10" x14ac:dyDescent="0.25">
      <c r="F291" s="158" t="s">
        <v>69</v>
      </c>
      <c r="G291" s="158" t="s">
        <v>25</v>
      </c>
      <c r="H291" s="157" t="s">
        <v>68</v>
      </c>
      <c r="J291" s="157" t="str">
        <f t="shared" si="0"/>
        <v>RARO MENOR</v>
      </c>
    </row>
    <row r="292" spans="6:10" x14ac:dyDescent="0.25">
      <c r="F292" s="158" t="s">
        <v>69</v>
      </c>
      <c r="G292" s="158" t="s">
        <v>24</v>
      </c>
      <c r="H292" s="157" t="s">
        <v>24</v>
      </c>
      <c r="J292" s="157" t="str">
        <f t="shared" si="0"/>
        <v>RARO MODERADO</v>
      </c>
    </row>
    <row r="293" spans="6:10" x14ac:dyDescent="0.25">
      <c r="F293" s="158" t="s">
        <v>69</v>
      </c>
      <c r="G293" s="158" t="s">
        <v>23</v>
      </c>
      <c r="H293" s="157" t="s">
        <v>70</v>
      </c>
      <c r="J293" s="157" t="str">
        <f t="shared" si="0"/>
        <v>RARO MAYOR</v>
      </c>
    </row>
    <row r="294" spans="6:10" x14ac:dyDescent="0.25">
      <c r="F294" s="158" t="s">
        <v>67</v>
      </c>
      <c r="G294" s="158" t="s">
        <v>71</v>
      </c>
      <c r="H294" s="157" t="s">
        <v>70</v>
      </c>
      <c r="J294" s="157" t="str">
        <f t="shared" si="0"/>
        <v>RAROCATASTROFICO</v>
      </c>
    </row>
    <row r="295" spans="6:10" x14ac:dyDescent="0.25">
      <c r="F295" s="158" t="s">
        <v>72</v>
      </c>
      <c r="G295" s="158" t="s">
        <v>26</v>
      </c>
      <c r="H295" s="157" t="s">
        <v>68</v>
      </c>
      <c r="J295" s="157" t="str">
        <f t="shared" si="0"/>
        <v>IMPROBABLEINSIGNIFICANTE</v>
      </c>
    </row>
    <row r="296" spans="6:10" x14ac:dyDescent="0.25">
      <c r="F296" s="158" t="s">
        <v>72</v>
      </c>
      <c r="G296" s="158" t="s">
        <v>25</v>
      </c>
      <c r="H296" s="157" t="s">
        <v>68</v>
      </c>
      <c r="J296" s="157" t="str">
        <f t="shared" si="0"/>
        <v>IMPROBABLEMENOR</v>
      </c>
    </row>
    <row r="297" spans="6:10" x14ac:dyDescent="0.25">
      <c r="F297" s="158" t="s">
        <v>72</v>
      </c>
      <c r="G297" s="158" t="s">
        <v>24</v>
      </c>
      <c r="H297" s="157" t="s">
        <v>24</v>
      </c>
      <c r="J297" s="157" t="str">
        <f t="shared" si="0"/>
        <v>IMPROBABLEMODERADO</v>
      </c>
    </row>
    <row r="298" spans="6:10" x14ac:dyDescent="0.25">
      <c r="F298" s="158" t="s">
        <v>72</v>
      </c>
      <c r="G298" s="158" t="s">
        <v>23</v>
      </c>
      <c r="H298" s="157" t="s">
        <v>70</v>
      </c>
      <c r="J298" s="157" t="str">
        <f t="shared" si="0"/>
        <v>IMPROBABLEMAYOR</v>
      </c>
    </row>
    <row r="299" spans="6:10" x14ac:dyDescent="0.25">
      <c r="F299" s="158" t="s">
        <v>72</v>
      </c>
      <c r="G299" s="158" t="s">
        <v>71</v>
      </c>
      <c r="H299" s="157" t="s">
        <v>73</v>
      </c>
      <c r="J299" s="157" t="str">
        <f t="shared" si="0"/>
        <v>IMPROBABLECATASTROFICO</v>
      </c>
    </row>
    <row r="300" spans="6:10" x14ac:dyDescent="0.25">
      <c r="F300" s="158" t="s">
        <v>74</v>
      </c>
      <c r="G300" s="158" t="s">
        <v>26</v>
      </c>
      <c r="H300" s="157" t="s">
        <v>68</v>
      </c>
      <c r="J300" s="157" t="str">
        <f t="shared" si="0"/>
        <v>POSIBLEINSIGNIFICANTE</v>
      </c>
    </row>
    <row r="301" spans="6:10" x14ac:dyDescent="0.25">
      <c r="F301" s="158" t="s">
        <v>74</v>
      </c>
      <c r="G301" s="158" t="s">
        <v>25</v>
      </c>
      <c r="H301" s="157" t="s">
        <v>24</v>
      </c>
      <c r="J301" s="157" t="str">
        <f t="shared" si="0"/>
        <v>POSIBLEMENOR</v>
      </c>
    </row>
    <row r="302" spans="6:10" x14ac:dyDescent="0.25">
      <c r="F302" s="158" t="s">
        <v>74</v>
      </c>
      <c r="G302" s="158" t="s">
        <v>24</v>
      </c>
      <c r="H302" s="157" t="s">
        <v>70</v>
      </c>
      <c r="J302" s="157" t="str">
        <f t="shared" si="0"/>
        <v>POSIBLEMODERADO</v>
      </c>
    </row>
    <row r="303" spans="6:10" x14ac:dyDescent="0.25">
      <c r="F303" s="158" t="s">
        <v>74</v>
      </c>
      <c r="G303" s="158" t="s">
        <v>23</v>
      </c>
      <c r="H303" s="157" t="s">
        <v>73</v>
      </c>
      <c r="J303" s="157" t="str">
        <f t="shared" si="0"/>
        <v>POSIBLEMAYOR</v>
      </c>
    </row>
    <row r="304" spans="6:10" x14ac:dyDescent="0.25">
      <c r="F304" s="158" t="s">
        <v>74</v>
      </c>
      <c r="G304" s="158" t="s">
        <v>71</v>
      </c>
      <c r="H304" s="157" t="s">
        <v>73</v>
      </c>
      <c r="J304" s="157" t="str">
        <f t="shared" si="0"/>
        <v>POSIBLECATASTROFICO</v>
      </c>
    </row>
    <row r="305" spans="6:10" x14ac:dyDescent="0.25">
      <c r="F305" s="158" t="s">
        <v>75</v>
      </c>
      <c r="G305" s="158" t="s">
        <v>26</v>
      </c>
      <c r="H305" s="157" t="s">
        <v>24</v>
      </c>
      <c r="J305" s="157" t="str">
        <f t="shared" si="0"/>
        <v>PROBABLEINSIGNIFICANTE</v>
      </c>
    </row>
    <row r="306" spans="6:10" x14ac:dyDescent="0.25">
      <c r="F306" s="158" t="s">
        <v>75</v>
      </c>
      <c r="G306" s="158" t="s">
        <v>25</v>
      </c>
      <c r="H306" s="157" t="s">
        <v>70</v>
      </c>
      <c r="J306" s="157" t="str">
        <f t="shared" si="0"/>
        <v>PROBABLEMENOR</v>
      </c>
    </row>
    <row r="307" spans="6:10" x14ac:dyDescent="0.25">
      <c r="F307" s="158" t="s">
        <v>75</v>
      </c>
      <c r="G307" s="158" t="s">
        <v>24</v>
      </c>
      <c r="H307" s="157" t="s">
        <v>70</v>
      </c>
      <c r="J307" s="157" t="str">
        <f t="shared" si="0"/>
        <v>PROBABLEMODERADO</v>
      </c>
    </row>
    <row r="308" spans="6:10" x14ac:dyDescent="0.25">
      <c r="F308" s="158" t="s">
        <v>75</v>
      </c>
      <c r="G308" s="158" t="s">
        <v>23</v>
      </c>
      <c r="H308" s="157" t="s">
        <v>73</v>
      </c>
      <c r="J308" s="157" t="str">
        <f t="shared" si="0"/>
        <v>PROBABLEMAYOR</v>
      </c>
    </row>
    <row r="309" spans="6:10" x14ac:dyDescent="0.25">
      <c r="F309" s="158" t="s">
        <v>75</v>
      </c>
      <c r="G309" s="158" t="s">
        <v>71</v>
      </c>
      <c r="H309" s="157" t="s">
        <v>73</v>
      </c>
      <c r="J309" s="157" t="str">
        <f t="shared" si="0"/>
        <v>PROBABLECATASTROFICO</v>
      </c>
    </row>
    <row r="310" spans="6:10" x14ac:dyDescent="0.25">
      <c r="F310" s="158" t="s">
        <v>76</v>
      </c>
      <c r="G310" s="158" t="s">
        <v>26</v>
      </c>
      <c r="H310" s="157" t="s">
        <v>70</v>
      </c>
      <c r="J310" s="157" t="str">
        <f t="shared" si="0"/>
        <v>CASI SEGUROINSIGNIFICANTE</v>
      </c>
    </row>
    <row r="311" spans="6:10" x14ac:dyDescent="0.25">
      <c r="F311" s="158" t="s">
        <v>76</v>
      </c>
      <c r="G311" s="158" t="s">
        <v>25</v>
      </c>
      <c r="H311" s="157" t="s">
        <v>70</v>
      </c>
      <c r="J311" s="157" t="str">
        <f t="shared" si="0"/>
        <v>CASI SEGUROMENOR</v>
      </c>
    </row>
    <row r="312" spans="6:10" x14ac:dyDescent="0.25">
      <c r="F312" s="158" t="s">
        <v>76</v>
      </c>
      <c r="G312" s="158" t="s">
        <v>24</v>
      </c>
      <c r="H312" s="157" t="s">
        <v>73</v>
      </c>
      <c r="J312" s="157" t="str">
        <f t="shared" si="0"/>
        <v>CASI SEGUROMODERADO</v>
      </c>
    </row>
    <row r="313" spans="6:10" x14ac:dyDescent="0.25">
      <c r="F313" s="158" t="s">
        <v>76</v>
      </c>
      <c r="G313" s="158" t="s">
        <v>23</v>
      </c>
      <c r="H313" s="157" t="s">
        <v>73</v>
      </c>
      <c r="J313" s="157" t="str">
        <f t="shared" si="0"/>
        <v>CASI SEGUROMAYOR</v>
      </c>
    </row>
    <row r="314" spans="6:10" x14ac:dyDescent="0.25">
      <c r="F314" s="158" t="s">
        <v>76</v>
      </c>
      <c r="G314" s="158" t="s">
        <v>71</v>
      </c>
      <c r="H314" s="157" t="s">
        <v>73</v>
      </c>
      <c r="J314" s="157"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4">
    <cfRule type="cellIs" dxfId="13" priority="2" operator="equal">
      <formula>0</formula>
    </cfRule>
  </conditionalFormatting>
  <conditionalFormatting sqref="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K15" zoomScale="60" zoomScaleNormal="60" zoomScaleSheetLayoutView="90" zoomScalePageLayoutView="55" workbookViewId="0">
      <selection activeCell="P27" sqref="P27"/>
    </sheetView>
  </sheetViews>
  <sheetFormatPr baseColWidth="10" defaultColWidth="11.42578125" defaultRowHeight="15" x14ac:dyDescent="0.25"/>
  <cols>
    <col min="1" max="1" width="8.85546875" style="157" customWidth="1"/>
    <col min="2" max="2" width="28" style="157" customWidth="1"/>
    <col min="3" max="3" width="37.5703125" style="157" customWidth="1"/>
    <col min="4" max="4" width="23.42578125" style="157" customWidth="1"/>
    <col min="5" max="5" width="51.140625" style="157" customWidth="1"/>
    <col min="6" max="6" width="82.85546875" style="157" customWidth="1"/>
    <col min="7" max="7" width="25.140625" style="157" customWidth="1"/>
    <col min="8" max="8" width="35" style="157" customWidth="1"/>
    <col min="9" max="9" width="27.7109375" style="157" customWidth="1"/>
    <col min="10" max="10" width="31.140625" style="157" customWidth="1"/>
    <col min="11" max="11" width="30.5703125" style="157" customWidth="1"/>
    <col min="12" max="12" width="29.85546875" style="157" customWidth="1"/>
    <col min="13" max="13" width="27.28515625" style="157" customWidth="1"/>
    <col min="14" max="15" width="19.85546875" style="157" customWidth="1"/>
    <col min="16" max="16" width="36.85546875" style="157" customWidth="1"/>
    <col min="17" max="17" width="29.5703125" style="157" customWidth="1"/>
    <col min="18" max="21" width="21.140625" style="157" customWidth="1"/>
    <col min="22" max="25" width="25" style="157" customWidth="1"/>
    <col min="26" max="44" width="16.7109375" style="157" customWidth="1"/>
    <col min="45" max="16384" width="11.42578125" style="157"/>
  </cols>
  <sheetData>
    <row r="1" spans="1:25" x14ac:dyDescent="0.25">
      <c r="O1" s="536"/>
      <c r="P1" s="536"/>
      <c r="Q1" s="536"/>
      <c r="R1" s="536"/>
      <c r="S1" s="536"/>
      <c r="T1" s="536"/>
      <c r="U1" s="536"/>
      <c r="V1" s="536"/>
      <c r="W1" s="536"/>
      <c r="X1" s="536"/>
      <c r="Y1" s="536"/>
    </row>
    <row r="2" spans="1:25" x14ac:dyDescent="0.25">
      <c r="O2" s="536"/>
      <c r="P2" s="536"/>
      <c r="Q2" s="536"/>
      <c r="R2" s="536"/>
      <c r="S2" s="536"/>
      <c r="T2" s="536"/>
      <c r="U2" s="536"/>
      <c r="V2" s="536"/>
      <c r="W2" s="536"/>
      <c r="X2" s="536"/>
      <c r="Y2" s="536"/>
    </row>
    <row r="3" spans="1:25" x14ac:dyDescent="0.25">
      <c r="O3" s="536"/>
      <c r="P3" s="536"/>
      <c r="Q3" s="536"/>
      <c r="R3" s="536"/>
      <c r="S3" s="536"/>
      <c r="T3" s="536"/>
      <c r="U3" s="536"/>
      <c r="V3" s="536"/>
      <c r="W3" s="536"/>
      <c r="X3" s="536"/>
      <c r="Y3" s="536"/>
    </row>
    <row r="5" spans="1:25" ht="21" x14ac:dyDescent="0.25">
      <c r="A5" s="752" t="s">
        <v>184</v>
      </c>
      <c r="B5" s="753"/>
      <c r="C5" s="753"/>
      <c r="D5" s="2"/>
      <c r="E5" s="2"/>
      <c r="F5" s="2"/>
      <c r="G5" s="2"/>
      <c r="H5" s="2"/>
      <c r="I5" s="2"/>
      <c r="J5" s="2"/>
      <c r="K5" s="2"/>
      <c r="L5" s="2"/>
      <c r="M5" s="2"/>
      <c r="N5" s="2"/>
      <c r="O5" s="2"/>
      <c r="P5" s="2"/>
      <c r="Q5" s="2"/>
      <c r="R5" s="2"/>
      <c r="S5" s="2"/>
      <c r="T5" s="2"/>
      <c r="U5" s="2"/>
    </row>
    <row r="6" spans="1:25" ht="21" x14ac:dyDescent="0.35">
      <c r="A6" s="752" t="s">
        <v>199</v>
      </c>
      <c r="B6" s="753"/>
      <c r="C6" s="753"/>
      <c r="D6" s="2"/>
      <c r="E6" s="26"/>
      <c r="F6" s="26"/>
      <c r="G6" s="26"/>
      <c r="H6" s="26"/>
      <c r="I6" s="26"/>
      <c r="J6" s="26"/>
      <c r="K6" s="26"/>
      <c r="L6" s="12"/>
      <c r="M6" s="12"/>
      <c r="N6" s="12"/>
      <c r="O6" s="80"/>
      <c r="P6" s="80"/>
      <c r="Q6" s="13"/>
      <c r="R6" s="13"/>
      <c r="S6" s="13"/>
      <c r="T6" s="13"/>
      <c r="U6" s="13"/>
      <c r="V6" s="261"/>
      <c r="W6" s="261"/>
      <c r="X6" s="261"/>
      <c r="Y6" s="261"/>
    </row>
    <row r="7" spans="1:25" x14ac:dyDescent="0.25">
      <c r="A7" s="2"/>
      <c r="B7" s="2"/>
      <c r="C7" s="2"/>
      <c r="D7" s="2"/>
      <c r="E7" s="2"/>
      <c r="F7" s="2"/>
      <c r="G7" s="2"/>
      <c r="H7" s="2"/>
      <c r="I7" s="2"/>
      <c r="J7" s="2"/>
      <c r="K7" s="2"/>
      <c r="L7" s="2"/>
      <c r="M7" s="2"/>
      <c r="N7" s="2"/>
      <c r="O7" s="2"/>
      <c r="P7" s="2"/>
      <c r="Q7" s="2"/>
      <c r="R7" s="2"/>
      <c r="S7" s="2"/>
      <c r="T7" s="2"/>
      <c r="U7" s="2"/>
    </row>
    <row r="8" spans="1:25" ht="18.75" x14ac:dyDescent="0.3">
      <c r="A8" s="6"/>
      <c r="B8" s="7" t="s">
        <v>172</v>
      </c>
      <c r="C8" s="7" t="str">
        <f>+MR_Corrup1!G12</f>
        <v>Posibilidad de recibir o solicitar cualquier dádiva o beneficio a nombre propio o de un tercero al momento de otorgar beneficios económicos sin cumplir con los requisitos establecidos para el efecto.</v>
      </c>
      <c r="D8" s="8"/>
      <c r="E8" s="76"/>
      <c r="F8" s="2"/>
      <c r="G8" s="2"/>
      <c r="H8" s="2"/>
      <c r="I8" s="2"/>
      <c r="J8" s="2"/>
      <c r="K8" s="2"/>
      <c r="L8" s="2"/>
      <c r="M8" s="2"/>
      <c r="N8" s="2"/>
      <c r="O8" s="363"/>
      <c r="P8" s="2"/>
      <c r="Q8" s="2"/>
      <c r="R8" s="2"/>
      <c r="S8" s="2"/>
      <c r="T8" s="2"/>
      <c r="U8" s="2"/>
    </row>
    <row r="9" spans="1:25" x14ac:dyDescent="0.25">
      <c r="A9" s="2"/>
      <c r="B9" s="2"/>
      <c r="C9" s="2"/>
      <c r="D9" s="2"/>
      <c r="E9" s="2"/>
      <c r="F9" s="2"/>
      <c r="G9" s="773" t="s">
        <v>170</v>
      </c>
      <c r="H9" s="773"/>
      <c r="I9" s="773"/>
      <c r="J9" s="773"/>
      <c r="K9" s="773"/>
      <c r="L9" s="773"/>
      <c r="M9" s="773"/>
      <c r="N9" s="773"/>
      <c r="O9" s="773"/>
      <c r="P9" s="774" t="s">
        <v>173</v>
      </c>
      <c r="Q9" s="777" t="s">
        <v>136</v>
      </c>
      <c r="R9" s="777"/>
      <c r="S9" s="777"/>
      <c r="T9" s="779" t="s">
        <v>137</v>
      </c>
      <c r="U9" s="779"/>
    </row>
    <row r="10" spans="1:25" ht="45" x14ac:dyDescent="0.25">
      <c r="A10" s="781" t="s">
        <v>158</v>
      </c>
      <c r="B10" s="782"/>
      <c r="C10" s="782"/>
      <c r="D10" s="782"/>
      <c r="E10" s="782"/>
      <c r="F10" s="783"/>
      <c r="G10" s="781" t="s">
        <v>77</v>
      </c>
      <c r="H10" s="783"/>
      <c r="I10" s="9" t="s">
        <v>80</v>
      </c>
      <c r="J10" s="9" t="s">
        <v>82</v>
      </c>
      <c r="K10" s="9" t="s">
        <v>84</v>
      </c>
      <c r="L10" s="9" t="s">
        <v>86</v>
      </c>
      <c r="M10" s="9" t="s">
        <v>88</v>
      </c>
      <c r="N10" s="784" t="s">
        <v>171</v>
      </c>
      <c r="O10" s="785"/>
      <c r="P10" s="775"/>
      <c r="Q10" s="777"/>
      <c r="R10" s="777"/>
      <c r="S10" s="777"/>
      <c r="T10" s="779"/>
      <c r="U10" s="779"/>
    </row>
    <row r="11" spans="1:25" ht="105" thickBot="1" x14ac:dyDescent="0.3">
      <c r="A11" s="10" t="s">
        <v>2</v>
      </c>
      <c r="B11" s="10" t="s">
        <v>134</v>
      </c>
      <c r="C11" s="9" t="s">
        <v>179</v>
      </c>
      <c r="D11" s="9" t="s">
        <v>135</v>
      </c>
      <c r="E11" s="9" t="s">
        <v>896</v>
      </c>
      <c r="F11" s="9" t="s">
        <v>177</v>
      </c>
      <c r="G11" s="11" t="s">
        <v>78</v>
      </c>
      <c r="H11" s="11" t="s">
        <v>79</v>
      </c>
      <c r="I11" s="11" t="s">
        <v>81</v>
      </c>
      <c r="J11" s="11" t="s">
        <v>83</v>
      </c>
      <c r="K11" s="11" t="s">
        <v>85</v>
      </c>
      <c r="L11" s="11" t="s">
        <v>87</v>
      </c>
      <c r="M11" s="11" t="s">
        <v>89</v>
      </c>
      <c r="N11" s="786"/>
      <c r="O11" s="787"/>
      <c r="P11" s="776"/>
      <c r="Q11" s="778"/>
      <c r="R11" s="778"/>
      <c r="S11" s="778"/>
      <c r="T11" s="780"/>
      <c r="U11" s="780"/>
    </row>
    <row r="12" spans="1:25" ht="120" x14ac:dyDescent="0.25">
      <c r="A12" s="102">
        <v>1</v>
      </c>
      <c r="B12" s="517" t="s">
        <v>1026</v>
      </c>
      <c r="C12" s="517" t="s">
        <v>1027</v>
      </c>
      <c r="D12" s="518" t="s">
        <v>1028</v>
      </c>
      <c r="E12" s="154" t="s">
        <v>1029</v>
      </c>
      <c r="F12" s="519" t="s">
        <v>1030</v>
      </c>
      <c r="G12" s="898" t="s">
        <v>116</v>
      </c>
      <c r="H12" s="898" t="s">
        <v>116</v>
      </c>
      <c r="I12" s="898" t="s">
        <v>116</v>
      </c>
      <c r="J12" s="898" t="s">
        <v>116</v>
      </c>
      <c r="K12" s="898" t="s">
        <v>116</v>
      </c>
      <c r="L12" s="898" t="s">
        <v>116</v>
      </c>
      <c r="M12" s="898" t="s">
        <v>116</v>
      </c>
      <c r="N12" s="14">
        <f t="shared" ref="N12:N17" si="0">SUM((IF(G12="SI",15,0)),(IF(H12="SI",15,0)),(IF(I12="SI",15,0)),(IF(J12="SI",15,0)),(IF(K12="SI",15,0)),(IF(L12="SI",15,0)),(IF(M12="SI",10,IF(M12="INCOMPLETA","5",0))))</f>
        <v>100</v>
      </c>
      <c r="O12" s="15" t="str">
        <f t="shared" ref="O12:O17" si="1">IF(N12&gt;=96,"FUERTE",IF(AND(N12&lt;=95,N12&gt;=86),"MODERADO",IF(AND(N12&lt;86,N12&gt;0),"DEBIL",IF(N12=0,""))))</f>
        <v>FUERTE</v>
      </c>
      <c r="P12" s="482" t="s">
        <v>93</v>
      </c>
      <c r="Q12" s="1" t="str">
        <f t="shared" ref="Q12:Q17" si="2">CONCATENATE(O12,P12)</f>
        <v>FUERTEFUERTE</v>
      </c>
      <c r="R12" s="50" t="str">
        <f t="shared" ref="R12:R17" si="3">IF(Q12="FUERTEFUERTE","FUERTE",IF(Q12="FUERTEMODERADO","MODERADO",IF(Q12="FUERTEDEBIL","DEBIL",IF(Q12="MODERADOFUERTE","MODERADO",IF(Q12="MODERADOMODERADO","MODERADO",IF(Q12="MODERADODEBIL","DEBIL",IF(Q12="DEBILFUERTE","DEBIL",IF(Q12="DEBILMODERADO","DEBIL",IF(Q12="DEBILDEBIL","DEBIL")))))))))</f>
        <v>FUERTE</v>
      </c>
      <c r="S12" s="50">
        <f t="shared" ref="S12:S17" si="4">IF(Q12="FUERTEFUERTE",100,IF(Q12="FUERTEMODERADO",50,IF(Q12="FUERTEDEBIL",0,IF(Q12="MODERADOFUERTE",50,IF(Q12="MODERADOMODERADO",50,IF(Q12="MODERADODEBIL",0,IF(Q12="DEBILFUERTE",0,IF(Q12="DEBILMODERADO",0,IF(Q12="DEBILDEBIL",0)))))))))</f>
        <v>100</v>
      </c>
      <c r="T12" s="772">
        <f>AVERAGE(S12:S17)</f>
        <v>100</v>
      </c>
      <c r="U12" s="772" t="str">
        <f>IF(T12=100,"FUERTE",IF(AND(T12&lt;=99,T12&gt;=50),"MODERADO",IF(T12&lt;50,"DEBIL")))</f>
        <v>FUERTE</v>
      </c>
    </row>
    <row r="13" spans="1:25" ht="90" x14ac:dyDescent="0.25">
      <c r="A13" s="102">
        <v>2</v>
      </c>
      <c r="B13" s="517" t="s">
        <v>1031</v>
      </c>
      <c r="C13" s="517" t="s">
        <v>1032</v>
      </c>
      <c r="D13" s="518" t="s">
        <v>1033</v>
      </c>
      <c r="E13" s="520" t="s">
        <v>1034</v>
      </c>
      <c r="F13" s="519" t="s">
        <v>1035</v>
      </c>
      <c r="G13" s="898" t="s">
        <v>116</v>
      </c>
      <c r="H13" s="898" t="s">
        <v>116</v>
      </c>
      <c r="I13" s="898" t="s">
        <v>116</v>
      </c>
      <c r="J13" s="898" t="s">
        <v>116</v>
      </c>
      <c r="K13" s="898" t="s">
        <v>116</v>
      </c>
      <c r="L13" s="898" t="s">
        <v>116</v>
      </c>
      <c r="M13" s="898" t="s">
        <v>116</v>
      </c>
      <c r="N13" s="14">
        <f t="shared" si="0"/>
        <v>100</v>
      </c>
      <c r="O13" s="15" t="str">
        <f t="shared" si="1"/>
        <v>FUERTE</v>
      </c>
      <c r="P13" s="482" t="s">
        <v>93</v>
      </c>
      <c r="Q13" s="1" t="str">
        <f t="shared" si="2"/>
        <v>FUERTEFUERTE</v>
      </c>
      <c r="R13" s="50" t="str">
        <f t="shared" si="3"/>
        <v>FUERTE</v>
      </c>
      <c r="S13" s="50">
        <f t="shared" si="4"/>
        <v>100</v>
      </c>
      <c r="T13" s="772"/>
      <c r="U13" s="772"/>
    </row>
    <row r="14" spans="1:25" ht="60" x14ac:dyDescent="0.25">
      <c r="A14" s="102">
        <v>3</v>
      </c>
      <c r="B14" s="517" t="s">
        <v>1036</v>
      </c>
      <c r="C14" s="517" t="s">
        <v>1037</v>
      </c>
      <c r="D14" s="518" t="s">
        <v>1033</v>
      </c>
      <c r="E14" s="520" t="s">
        <v>1034</v>
      </c>
      <c r="F14" s="519" t="s">
        <v>1038</v>
      </c>
      <c r="G14" s="898" t="s">
        <v>116</v>
      </c>
      <c r="H14" s="898" t="s">
        <v>116</v>
      </c>
      <c r="I14" s="898" t="s">
        <v>116</v>
      </c>
      <c r="J14" s="898" t="s">
        <v>116</v>
      </c>
      <c r="K14" s="898" t="s">
        <v>116</v>
      </c>
      <c r="L14" s="898" t="s">
        <v>116</v>
      </c>
      <c r="M14" s="898" t="s">
        <v>116</v>
      </c>
      <c r="N14" s="14">
        <f t="shared" si="0"/>
        <v>100</v>
      </c>
      <c r="O14" s="15" t="str">
        <f t="shared" si="1"/>
        <v>FUERTE</v>
      </c>
      <c r="P14" s="482" t="s">
        <v>93</v>
      </c>
      <c r="Q14" s="1" t="str">
        <f t="shared" si="2"/>
        <v>FUERTEFUERTE</v>
      </c>
      <c r="R14" s="50" t="str">
        <f t="shared" si="3"/>
        <v>FUERTE</v>
      </c>
      <c r="S14" s="50">
        <f t="shared" si="4"/>
        <v>100</v>
      </c>
      <c r="T14" s="772"/>
      <c r="U14" s="772"/>
    </row>
    <row r="15" spans="1:25" ht="60" x14ac:dyDescent="0.25">
      <c r="A15" s="102">
        <v>4</v>
      </c>
      <c r="B15" s="521" t="s">
        <v>1039</v>
      </c>
      <c r="C15" s="521" t="s">
        <v>1040</v>
      </c>
      <c r="D15" s="522" t="s">
        <v>1033</v>
      </c>
      <c r="E15" s="520" t="s">
        <v>1009</v>
      </c>
      <c r="F15" s="519" t="s">
        <v>1008</v>
      </c>
      <c r="G15" s="898" t="s">
        <v>116</v>
      </c>
      <c r="H15" s="898" t="s">
        <v>116</v>
      </c>
      <c r="I15" s="898" t="s">
        <v>116</v>
      </c>
      <c r="J15" s="898" t="s">
        <v>116</v>
      </c>
      <c r="K15" s="898" t="s">
        <v>116</v>
      </c>
      <c r="L15" s="898" t="s">
        <v>116</v>
      </c>
      <c r="M15" s="898" t="s">
        <v>116</v>
      </c>
      <c r="N15" s="14">
        <f t="shared" si="0"/>
        <v>100</v>
      </c>
      <c r="O15" s="15" t="str">
        <f t="shared" si="1"/>
        <v>FUERTE</v>
      </c>
      <c r="P15" s="482" t="s">
        <v>93</v>
      </c>
      <c r="Q15" s="1" t="str">
        <f t="shared" si="2"/>
        <v>FUERTEFUERTE</v>
      </c>
      <c r="R15" s="50" t="str">
        <f t="shared" si="3"/>
        <v>FUERTE</v>
      </c>
      <c r="S15" s="50">
        <f t="shared" si="4"/>
        <v>100</v>
      </c>
      <c r="T15" s="772"/>
      <c r="U15" s="772"/>
    </row>
    <row r="16" spans="1:25" ht="15.75" x14ac:dyDescent="0.25">
      <c r="A16" s="102">
        <v>5</v>
      </c>
      <c r="B16" s="100"/>
      <c r="C16" s="100"/>
      <c r="D16" s="101"/>
      <c r="E16" s="102"/>
      <c r="F16" s="20"/>
      <c r="G16" s="102"/>
      <c r="H16" s="102"/>
      <c r="I16" s="102"/>
      <c r="J16" s="102"/>
      <c r="K16" s="102"/>
      <c r="L16" s="102"/>
      <c r="M16" s="102"/>
      <c r="N16" s="14">
        <f t="shared" si="0"/>
        <v>0</v>
      </c>
      <c r="O16" s="15" t="str">
        <f t="shared" si="1"/>
        <v/>
      </c>
      <c r="P16" s="21"/>
      <c r="Q16" s="1" t="str">
        <f t="shared" si="2"/>
        <v/>
      </c>
      <c r="R16" s="50" t="b">
        <f t="shared" si="3"/>
        <v>0</v>
      </c>
      <c r="S16" s="50" t="b">
        <f t="shared" si="4"/>
        <v>0</v>
      </c>
      <c r="T16" s="772"/>
      <c r="U16" s="772"/>
    </row>
    <row r="17" spans="1:21" ht="15.75" x14ac:dyDescent="0.25">
      <c r="A17" s="102">
        <v>6</v>
      </c>
      <c r="B17" s="100"/>
      <c r="C17" s="100"/>
      <c r="D17" s="101"/>
      <c r="E17" s="102"/>
      <c r="F17" s="20"/>
      <c r="G17" s="102"/>
      <c r="H17" s="102"/>
      <c r="I17" s="102"/>
      <c r="J17" s="102"/>
      <c r="K17" s="102"/>
      <c r="L17" s="102"/>
      <c r="M17" s="102"/>
      <c r="N17" s="14">
        <f t="shared" si="0"/>
        <v>0</v>
      </c>
      <c r="O17" s="15" t="str">
        <f t="shared" si="1"/>
        <v/>
      </c>
      <c r="P17" s="21"/>
      <c r="Q17" s="1" t="str">
        <f t="shared" si="2"/>
        <v/>
      </c>
      <c r="R17" s="50" t="b">
        <f t="shared" si="3"/>
        <v>0</v>
      </c>
      <c r="S17" s="50" t="b">
        <f t="shared" si="4"/>
        <v>0</v>
      </c>
      <c r="T17" s="772"/>
      <c r="U17" s="772"/>
    </row>
    <row r="19" spans="1:21" ht="18.75" x14ac:dyDescent="0.3">
      <c r="A19" s="6"/>
      <c r="B19" s="7" t="s">
        <v>172</v>
      </c>
      <c r="C19" s="7" t="str">
        <f>+MR_Corrup1!G13</f>
        <v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v>
      </c>
      <c r="D19" s="8"/>
      <c r="E19" s="76"/>
      <c r="F19" s="2"/>
      <c r="G19" s="2"/>
      <c r="H19" s="2"/>
      <c r="I19" s="2"/>
      <c r="J19" s="2"/>
      <c r="K19" s="2"/>
      <c r="L19" s="2"/>
      <c r="M19" s="2"/>
      <c r="N19" s="2"/>
      <c r="O19" s="2"/>
      <c r="P19" s="2"/>
      <c r="Q19" s="2"/>
      <c r="R19" s="2"/>
      <c r="S19" s="2"/>
      <c r="T19" s="2"/>
      <c r="U19" s="2"/>
    </row>
    <row r="20" spans="1:21" x14ac:dyDescent="0.25">
      <c r="A20" s="2"/>
      <c r="B20" s="2"/>
      <c r="C20" s="2"/>
      <c r="D20" s="2"/>
      <c r="E20" s="2"/>
      <c r="F20" s="2"/>
      <c r="G20" s="773" t="s">
        <v>170</v>
      </c>
      <c r="H20" s="773"/>
      <c r="I20" s="773"/>
      <c r="J20" s="773"/>
      <c r="K20" s="773"/>
      <c r="L20" s="773"/>
      <c r="M20" s="773"/>
      <c r="N20" s="773"/>
      <c r="O20" s="773"/>
      <c r="P20" s="774" t="s">
        <v>173</v>
      </c>
      <c r="Q20" s="777" t="s">
        <v>136</v>
      </c>
      <c r="R20" s="777"/>
      <c r="S20" s="777"/>
      <c r="T20" s="779" t="s">
        <v>137</v>
      </c>
      <c r="U20" s="779"/>
    </row>
    <row r="21" spans="1:21" ht="45" x14ac:dyDescent="0.25">
      <c r="A21" s="781" t="s">
        <v>158</v>
      </c>
      <c r="B21" s="782"/>
      <c r="C21" s="782"/>
      <c r="D21" s="782"/>
      <c r="E21" s="782"/>
      <c r="F21" s="783"/>
      <c r="G21" s="781" t="s">
        <v>77</v>
      </c>
      <c r="H21" s="783"/>
      <c r="I21" s="9" t="s">
        <v>80</v>
      </c>
      <c r="J21" s="9" t="s">
        <v>82</v>
      </c>
      <c r="K21" s="9" t="s">
        <v>84</v>
      </c>
      <c r="L21" s="9" t="s">
        <v>86</v>
      </c>
      <c r="M21" s="9" t="s">
        <v>88</v>
      </c>
      <c r="N21" s="784" t="s">
        <v>171</v>
      </c>
      <c r="O21" s="785"/>
      <c r="P21" s="775"/>
      <c r="Q21" s="777"/>
      <c r="R21" s="777"/>
      <c r="S21" s="777"/>
      <c r="T21" s="779"/>
      <c r="U21" s="779"/>
    </row>
    <row r="22" spans="1:21" ht="105" thickBot="1" x14ac:dyDescent="0.3">
      <c r="A22" s="10" t="s">
        <v>2</v>
      </c>
      <c r="B22" s="10" t="s">
        <v>134</v>
      </c>
      <c r="C22" s="9" t="s">
        <v>179</v>
      </c>
      <c r="D22" s="9" t="s">
        <v>135</v>
      </c>
      <c r="E22" s="9" t="s">
        <v>896</v>
      </c>
      <c r="F22" s="9" t="s">
        <v>177</v>
      </c>
      <c r="G22" s="11" t="s">
        <v>78</v>
      </c>
      <c r="H22" s="11" t="s">
        <v>79</v>
      </c>
      <c r="I22" s="11" t="s">
        <v>81</v>
      </c>
      <c r="J22" s="11" t="s">
        <v>83</v>
      </c>
      <c r="K22" s="11" t="s">
        <v>85</v>
      </c>
      <c r="L22" s="11" t="s">
        <v>87</v>
      </c>
      <c r="M22" s="11" t="s">
        <v>89</v>
      </c>
      <c r="N22" s="786"/>
      <c r="O22" s="787"/>
      <c r="P22" s="776"/>
      <c r="Q22" s="778"/>
      <c r="R22" s="778"/>
      <c r="S22" s="778"/>
      <c r="T22" s="780"/>
      <c r="U22" s="780"/>
    </row>
    <row r="23" spans="1:21" ht="150" x14ac:dyDescent="0.25">
      <c r="A23" s="102">
        <v>1</v>
      </c>
      <c r="B23" s="912" t="s">
        <v>1071</v>
      </c>
      <c r="C23" s="912" t="s">
        <v>1072</v>
      </c>
      <c r="D23" s="518" t="s">
        <v>1028</v>
      </c>
      <c r="E23" s="526" t="s">
        <v>1073</v>
      </c>
      <c r="F23" s="527" t="s">
        <v>1059</v>
      </c>
      <c r="G23" s="898" t="s">
        <v>116</v>
      </c>
      <c r="H23" s="898" t="s">
        <v>116</v>
      </c>
      <c r="I23" s="898" t="s">
        <v>116</v>
      </c>
      <c r="J23" s="898" t="s">
        <v>116</v>
      </c>
      <c r="K23" s="898" t="s">
        <v>116</v>
      </c>
      <c r="L23" s="898" t="s">
        <v>116</v>
      </c>
      <c r="M23" s="480" t="s">
        <v>116</v>
      </c>
      <c r="N23" s="14">
        <f t="shared" ref="N23:N28" si="5">SUM((IF(G23="SI",15,0)),(IF(H23="SI",15,0)),(IF(I23="SI",15,0)),(IF(J23="SI",15,0)),(IF(K23="SI",15,0)),(IF(L23="SI",15,0)),(IF(M23="SI",10,IF(M23="INCOMPLETA","5",0))))</f>
        <v>100</v>
      </c>
      <c r="O23" s="15" t="str">
        <f t="shared" ref="O23:O28" si="6">IF(N23&gt;=96,"FUERTE",IF(AND(N23&lt;=95,N23&gt;=86),"MODERADO",IF(AND(N23&lt;86,N23&gt;0),"DEBIL",IF(N23=0,""))))</f>
        <v>FUERTE</v>
      </c>
      <c r="P23" s="482" t="s">
        <v>93</v>
      </c>
      <c r="Q23" s="1" t="str">
        <f t="shared" ref="Q23:Q28" si="7">CONCATENATE(O23,P23)</f>
        <v>FUERTEFUERTE</v>
      </c>
      <c r="R23" s="50" t="str">
        <f t="shared" ref="R23:R28" si="8">IF(Q23="FUERTEFUERTE","FUERTE",IF(Q23="FUERTEMODERADO","MODERADO",IF(Q23="FUERTEDEBIL","DEBIL",IF(Q23="MODERADOFUERTE","MODERADO",IF(Q23="MODERADOMODERADO","MODERADO",IF(Q23="MODERADODEBIL","DEBIL",IF(Q23="DEBILFUERTE","DEBIL",IF(Q23="DEBILMODERADO","DEBIL",IF(Q23="DEBILDEBIL","DEBIL")))))))))</f>
        <v>FUERTE</v>
      </c>
      <c r="S23" s="50">
        <f t="shared" ref="S23:S28" si="9">IF(Q23="FUERTEFUERTE",100,IF(Q23="FUERTEMODERADO",50,IF(Q23="FUERTEDEBIL",0,IF(Q23="MODERADOFUERTE",50,IF(Q23="MODERADOMODERADO",50,IF(Q23="MODERADODEBIL",0,IF(Q23="DEBILFUERTE",0,IF(Q23="DEBILMODERADO",0,IF(Q23="DEBILDEBIL",0)))))))))</f>
        <v>100</v>
      </c>
      <c r="T23" s="772">
        <f>AVERAGE(S23:S28)</f>
        <v>100</v>
      </c>
      <c r="U23" s="772" t="str">
        <f>IF(T23=100,"FUERTE",IF(AND(T23&lt;=99,T23&gt;=50),"MODERADO",IF(T23&lt;50,"DEBIL")))</f>
        <v>FUERTE</v>
      </c>
    </row>
    <row r="24" spans="1:21" ht="15.75" x14ac:dyDescent="0.25">
      <c r="A24" s="102">
        <v>2</v>
      </c>
      <c r="B24" s="478"/>
      <c r="C24" s="478"/>
      <c r="D24" s="483"/>
      <c r="E24" s="478"/>
      <c r="F24" s="484"/>
      <c r="G24" s="480"/>
      <c r="H24" s="480"/>
      <c r="I24" s="480"/>
      <c r="J24" s="480"/>
      <c r="K24" s="480"/>
      <c r="L24" s="480"/>
      <c r="M24" s="480"/>
      <c r="N24" s="14">
        <f t="shared" si="5"/>
        <v>0</v>
      </c>
      <c r="O24" s="15" t="str">
        <f t="shared" si="6"/>
        <v/>
      </c>
      <c r="P24" s="482" t="s">
        <v>93</v>
      </c>
      <c r="Q24" s="1" t="str">
        <f t="shared" si="7"/>
        <v>FUERTE</v>
      </c>
      <c r="R24" s="50" t="b">
        <f t="shared" si="8"/>
        <v>0</v>
      </c>
      <c r="S24" s="50" t="b">
        <f t="shared" si="9"/>
        <v>0</v>
      </c>
      <c r="T24" s="772"/>
      <c r="U24" s="772"/>
    </row>
    <row r="25" spans="1:21" ht="15.75" x14ac:dyDescent="0.25">
      <c r="A25" s="102">
        <v>3</v>
      </c>
      <c r="B25" s="100"/>
      <c r="C25" s="100"/>
      <c r="D25" s="101"/>
      <c r="E25" s="102"/>
      <c r="F25" s="20"/>
      <c r="G25" s="99"/>
      <c r="H25" s="99"/>
      <c r="I25" s="99"/>
      <c r="J25" s="99"/>
      <c r="K25" s="99"/>
      <c r="L25" s="99"/>
      <c r="M25" s="99"/>
      <c r="N25" s="14">
        <f t="shared" si="5"/>
        <v>0</v>
      </c>
      <c r="O25" s="15" t="str">
        <f t="shared" si="6"/>
        <v/>
      </c>
      <c r="P25" s="21"/>
      <c r="Q25" s="1" t="str">
        <f t="shared" si="7"/>
        <v/>
      </c>
      <c r="R25" s="50" t="b">
        <f t="shared" si="8"/>
        <v>0</v>
      </c>
      <c r="S25" s="50" t="b">
        <f t="shared" si="9"/>
        <v>0</v>
      </c>
      <c r="T25" s="772"/>
      <c r="U25" s="772"/>
    </row>
    <row r="26" spans="1:21" ht="15.75" x14ac:dyDescent="0.25">
      <c r="A26" s="102">
        <v>4</v>
      </c>
      <c r="B26" s="100"/>
      <c r="C26" s="100"/>
      <c r="D26" s="101"/>
      <c r="E26" s="102"/>
      <c r="F26" s="20"/>
      <c r="G26" s="99"/>
      <c r="H26" s="99"/>
      <c r="I26" s="99"/>
      <c r="J26" s="99"/>
      <c r="K26" s="99"/>
      <c r="L26" s="99"/>
      <c r="M26" s="99"/>
      <c r="N26" s="14">
        <f t="shared" si="5"/>
        <v>0</v>
      </c>
      <c r="O26" s="15" t="str">
        <f t="shared" si="6"/>
        <v/>
      </c>
      <c r="P26" s="21"/>
      <c r="Q26" s="1" t="str">
        <f t="shared" si="7"/>
        <v/>
      </c>
      <c r="R26" s="50" t="b">
        <f t="shared" si="8"/>
        <v>0</v>
      </c>
      <c r="S26" s="50" t="b">
        <f t="shared" si="9"/>
        <v>0</v>
      </c>
      <c r="T26" s="772"/>
      <c r="U26" s="772"/>
    </row>
    <row r="27" spans="1:21" ht="15.75" x14ac:dyDescent="0.25">
      <c r="A27" s="102">
        <v>5</v>
      </c>
      <c r="B27" s="100"/>
      <c r="C27" s="100"/>
      <c r="D27" s="101"/>
      <c r="E27" s="102"/>
      <c r="F27" s="20"/>
      <c r="G27" s="99"/>
      <c r="H27" s="99"/>
      <c r="I27" s="99"/>
      <c r="J27" s="99"/>
      <c r="K27" s="99"/>
      <c r="L27" s="99"/>
      <c r="M27" s="99"/>
      <c r="N27" s="14">
        <f t="shared" si="5"/>
        <v>0</v>
      </c>
      <c r="O27" s="15" t="str">
        <f t="shared" si="6"/>
        <v/>
      </c>
      <c r="P27" s="21"/>
      <c r="Q27" s="1" t="str">
        <f t="shared" si="7"/>
        <v/>
      </c>
      <c r="R27" s="50" t="b">
        <f t="shared" si="8"/>
        <v>0</v>
      </c>
      <c r="S27" s="50" t="b">
        <f t="shared" si="9"/>
        <v>0</v>
      </c>
      <c r="T27" s="772"/>
      <c r="U27" s="772"/>
    </row>
    <row r="28" spans="1:21" ht="15.75" x14ac:dyDescent="0.25">
      <c r="A28" s="102">
        <v>6</v>
      </c>
      <c r="B28" s="100"/>
      <c r="C28" s="100"/>
      <c r="D28" s="101"/>
      <c r="E28" s="102"/>
      <c r="F28" s="20"/>
      <c r="G28" s="99"/>
      <c r="H28" s="99"/>
      <c r="I28" s="99"/>
      <c r="J28" s="99"/>
      <c r="K28" s="99"/>
      <c r="L28" s="99"/>
      <c r="M28" s="99"/>
      <c r="N28" s="14">
        <f t="shared" si="5"/>
        <v>0</v>
      </c>
      <c r="O28" s="15" t="str">
        <f t="shared" si="6"/>
        <v/>
      </c>
      <c r="P28" s="21"/>
      <c r="Q28" s="1" t="str">
        <f t="shared" si="7"/>
        <v/>
      </c>
      <c r="R28" s="50" t="b">
        <f t="shared" si="8"/>
        <v>0</v>
      </c>
      <c r="S28" s="50" t="b">
        <f t="shared" si="9"/>
        <v>0</v>
      </c>
      <c r="T28" s="772"/>
      <c r="U28" s="772"/>
    </row>
    <row r="30" spans="1:21" ht="18.75" x14ac:dyDescent="0.3">
      <c r="A30" s="6"/>
      <c r="B30" s="7" t="s">
        <v>172</v>
      </c>
      <c r="C30" s="7">
        <f>+MR_Corrup1!G14</f>
        <v>0</v>
      </c>
      <c r="D30" s="8"/>
      <c r="E30" s="76"/>
      <c r="F30" s="2"/>
      <c r="G30" s="2"/>
      <c r="H30" s="2"/>
      <c r="I30" s="2"/>
      <c r="J30" s="2"/>
      <c r="K30" s="2"/>
      <c r="L30" s="2"/>
      <c r="M30" s="2"/>
      <c r="N30" s="2"/>
      <c r="O30" s="2"/>
      <c r="P30" s="2"/>
      <c r="Q30" s="2"/>
      <c r="R30" s="2"/>
      <c r="S30" s="2"/>
      <c r="T30" s="2"/>
      <c r="U30" s="2"/>
    </row>
    <row r="31" spans="1:21" x14ac:dyDescent="0.25">
      <c r="A31" s="2"/>
      <c r="B31" s="2"/>
      <c r="C31" s="2"/>
      <c r="D31" s="2"/>
      <c r="E31" s="2"/>
      <c r="F31" s="2"/>
      <c r="G31" s="773" t="s">
        <v>170</v>
      </c>
      <c r="H31" s="773"/>
      <c r="I31" s="773"/>
      <c r="J31" s="773"/>
      <c r="K31" s="773"/>
      <c r="L31" s="773"/>
      <c r="M31" s="773"/>
      <c r="N31" s="773"/>
      <c r="O31" s="773"/>
      <c r="P31" s="774" t="s">
        <v>173</v>
      </c>
      <c r="Q31" s="777" t="s">
        <v>136</v>
      </c>
      <c r="R31" s="777"/>
      <c r="S31" s="777"/>
      <c r="T31" s="779" t="s">
        <v>137</v>
      </c>
      <c r="U31" s="779"/>
    </row>
    <row r="32" spans="1:21" ht="45" x14ac:dyDescent="0.25">
      <c r="A32" s="781" t="s">
        <v>158</v>
      </c>
      <c r="B32" s="782"/>
      <c r="C32" s="782"/>
      <c r="D32" s="782"/>
      <c r="E32" s="782"/>
      <c r="F32" s="783"/>
      <c r="G32" s="781" t="s">
        <v>77</v>
      </c>
      <c r="H32" s="783"/>
      <c r="I32" s="9" t="s">
        <v>80</v>
      </c>
      <c r="J32" s="9" t="s">
        <v>82</v>
      </c>
      <c r="K32" s="9" t="s">
        <v>84</v>
      </c>
      <c r="L32" s="9" t="s">
        <v>86</v>
      </c>
      <c r="M32" s="9" t="s">
        <v>88</v>
      </c>
      <c r="N32" s="784" t="s">
        <v>171</v>
      </c>
      <c r="O32" s="785"/>
      <c r="P32" s="775"/>
      <c r="Q32" s="777"/>
      <c r="R32" s="777"/>
      <c r="S32" s="777"/>
      <c r="T32" s="779"/>
      <c r="U32" s="779"/>
    </row>
    <row r="33" spans="1:21" ht="105" thickBot="1" x14ac:dyDescent="0.3">
      <c r="A33" s="10" t="s">
        <v>2</v>
      </c>
      <c r="B33" s="10" t="s">
        <v>134</v>
      </c>
      <c r="C33" s="9" t="s">
        <v>179</v>
      </c>
      <c r="D33" s="9" t="s">
        <v>135</v>
      </c>
      <c r="E33" s="9" t="s">
        <v>896</v>
      </c>
      <c r="F33" s="9" t="s">
        <v>177</v>
      </c>
      <c r="G33" s="11" t="s">
        <v>78</v>
      </c>
      <c r="H33" s="11" t="s">
        <v>79</v>
      </c>
      <c r="I33" s="11" t="s">
        <v>81</v>
      </c>
      <c r="J33" s="11" t="s">
        <v>83</v>
      </c>
      <c r="K33" s="11" t="s">
        <v>85</v>
      </c>
      <c r="L33" s="11" t="s">
        <v>87</v>
      </c>
      <c r="M33" s="11" t="s">
        <v>89</v>
      </c>
      <c r="N33" s="786"/>
      <c r="O33" s="787"/>
      <c r="P33" s="776"/>
      <c r="Q33" s="778"/>
      <c r="R33" s="778"/>
      <c r="S33" s="778"/>
      <c r="T33" s="780"/>
      <c r="U33" s="780"/>
    </row>
    <row r="34" spans="1:21" ht="15.75" x14ac:dyDescent="0.25">
      <c r="A34" s="102">
        <v>1</v>
      </c>
      <c r="B34" s="485"/>
      <c r="C34" s="485"/>
      <c r="D34" s="486"/>
      <c r="E34" s="437"/>
      <c r="F34" s="438"/>
      <c r="G34" s="480"/>
      <c r="H34" s="480"/>
      <c r="I34" s="480"/>
      <c r="J34" s="480"/>
      <c r="K34" s="480"/>
      <c r="L34" s="480"/>
      <c r="M34" s="480"/>
      <c r="N34" s="14">
        <f t="shared" ref="N34:N39" si="10">SUM((IF(G34="SI",15,0)),(IF(H34="SI",15,0)),(IF(I34="SI",15,0)),(IF(J34="SI",15,0)),(IF(K34="SI",15,0)),(IF(L34="SI",15,0)),(IF(M34="SI",10,IF(M34="INCOMPLETA","5",0))))</f>
        <v>0</v>
      </c>
      <c r="O34" s="15" t="str">
        <f t="shared" ref="O34:O39" si="11">IF(N34&gt;=96,"FUERTE",IF(AND(N34&lt;=95,N34&gt;=86),"MODERADO",IF(AND(N34&lt;86,N34&gt;0),"DEBIL",IF(N34=0,""))))</f>
        <v/>
      </c>
      <c r="P34" s="482" t="s">
        <v>93</v>
      </c>
      <c r="Q34" s="1" t="str">
        <f t="shared" ref="Q34:Q39" si="12">CONCATENATE(O34,P34)</f>
        <v>FUERTE</v>
      </c>
      <c r="R34" s="50" t="b">
        <f t="shared" ref="R34:R39" si="13">IF(Q34="FUERTEFUERTE","FUERTE",IF(Q34="FUERTEMODERADO","MODERADO",IF(Q34="FUERTEDEBIL","DEBIL",IF(Q34="MODERADOFUERTE","MODERADO",IF(Q34="MODERADOMODERADO","MODERADO",IF(Q34="MODERADODEBIL","DEBIL",IF(Q34="DEBILFUERTE","DEBIL",IF(Q34="DEBILMODERADO","DEBIL",IF(Q34="DEBILDEBIL","DEBIL")))))))))</f>
        <v>0</v>
      </c>
      <c r="S34" s="50" t="b">
        <f t="shared" ref="S34:S39" si="14">IF(Q34="FUERTEFUERTE",100,IF(Q34="FUERTEMODERADO",50,IF(Q34="FUERTEDEBIL",0,IF(Q34="MODERADOFUERTE",50,IF(Q34="MODERADOMODERADO",50,IF(Q34="MODERADODEBIL",0,IF(Q34="DEBILFUERTE",0,IF(Q34="DEBILMODERADO",0,IF(Q34="DEBILDEBIL",0)))))))))</f>
        <v>0</v>
      </c>
      <c r="T34" s="772" t="e">
        <f>AVERAGE(S34:S39)</f>
        <v>#DIV/0!</v>
      </c>
      <c r="U34" s="772" t="e">
        <f>IF(T34=100,"FUERTE",IF(AND(T34&lt;=99,T34&gt;=50),"MODERADO",IF(T34&lt;50,"DEBIL")))</f>
        <v>#DIV/0!</v>
      </c>
    </row>
    <row r="35" spans="1:21" ht="15.75" x14ac:dyDescent="0.25">
      <c r="A35" s="102">
        <v>2</v>
      </c>
      <c r="B35" s="485"/>
      <c r="C35" s="485"/>
      <c r="D35" s="486"/>
      <c r="E35" s="453"/>
      <c r="F35" s="453"/>
      <c r="G35" s="480"/>
      <c r="H35" s="480"/>
      <c r="I35" s="480"/>
      <c r="J35" s="480"/>
      <c r="K35" s="480"/>
      <c r="L35" s="480"/>
      <c r="M35" s="480"/>
      <c r="N35" s="14">
        <f t="shared" si="10"/>
        <v>0</v>
      </c>
      <c r="O35" s="15" t="str">
        <f t="shared" si="11"/>
        <v/>
      </c>
      <c r="P35" s="482" t="s">
        <v>93</v>
      </c>
      <c r="Q35" s="1" t="str">
        <f t="shared" si="12"/>
        <v>FUERTE</v>
      </c>
      <c r="R35" s="50" t="b">
        <f t="shared" si="13"/>
        <v>0</v>
      </c>
      <c r="S35" s="50" t="b">
        <f t="shared" si="14"/>
        <v>0</v>
      </c>
      <c r="T35" s="772"/>
      <c r="U35" s="772"/>
    </row>
    <row r="36" spans="1:21" ht="15.75" x14ac:dyDescent="0.25">
      <c r="A36" s="102">
        <v>3</v>
      </c>
      <c r="B36" s="485"/>
      <c r="C36" s="485"/>
      <c r="D36" s="486"/>
      <c r="E36" s="451"/>
      <c r="F36" s="453"/>
      <c r="G36" s="480"/>
      <c r="H36" s="480"/>
      <c r="I36" s="480"/>
      <c r="J36" s="480"/>
      <c r="K36" s="480"/>
      <c r="L36" s="480"/>
      <c r="M36" s="480"/>
      <c r="N36" s="14">
        <f t="shared" si="10"/>
        <v>0</v>
      </c>
      <c r="O36" s="15" t="str">
        <f t="shared" si="11"/>
        <v/>
      </c>
      <c r="P36" s="482" t="s">
        <v>93</v>
      </c>
      <c r="Q36" s="1" t="str">
        <f t="shared" si="12"/>
        <v>FUERTE</v>
      </c>
      <c r="R36" s="50" t="b">
        <f t="shared" si="13"/>
        <v>0</v>
      </c>
      <c r="S36" s="50" t="b">
        <f t="shared" si="14"/>
        <v>0</v>
      </c>
      <c r="T36" s="772"/>
      <c r="U36" s="772"/>
    </row>
    <row r="37" spans="1:21" ht="15.75" x14ac:dyDescent="0.25">
      <c r="A37" s="102">
        <v>4</v>
      </c>
      <c r="B37" s="485"/>
      <c r="C37" s="485"/>
      <c r="D37" s="486"/>
      <c r="E37" s="451"/>
      <c r="F37" s="451"/>
      <c r="G37" s="480"/>
      <c r="H37" s="480"/>
      <c r="I37" s="480"/>
      <c r="J37" s="480"/>
      <c r="K37" s="480"/>
      <c r="L37" s="480"/>
      <c r="M37" s="480"/>
      <c r="N37" s="14">
        <f t="shared" si="10"/>
        <v>0</v>
      </c>
      <c r="O37" s="15" t="str">
        <f t="shared" si="11"/>
        <v/>
      </c>
      <c r="P37" s="482" t="s">
        <v>93</v>
      </c>
      <c r="Q37" s="1" t="str">
        <f t="shared" si="12"/>
        <v>FUERTE</v>
      </c>
      <c r="R37" s="50" t="b">
        <f t="shared" si="13"/>
        <v>0</v>
      </c>
      <c r="S37" s="50" t="b">
        <f t="shared" si="14"/>
        <v>0</v>
      </c>
      <c r="T37" s="772"/>
      <c r="U37" s="772"/>
    </row>
    <row r="38" spans="1:21" ht="15.75" x14ac:dyDescent="0.25">
      <c r="A38" s="102">
        <v>5</v>
      </c>
      <c r="B38" s="485"/>
      <c r="C38" s="485"/>
      <c r="D38" s="486"/>
      <c r="E38" s="451"/>
      <c r="F38" s="453"/>
      <c r="G38" s="480"/>
      <c r="H38" s="480"/>
      <c r="I38" s="480"/>
      <c r="J38" s="480"/>
      <c r="K38" s="480"/>
      <c r="L38" s="480"/>
      <c r="M38" s="480"/>
      <c r="N38" s="14">
        <f t="shared" si="10"/>
        <v>0</v>
      </c>
      <c r="O38" s="15" t="str">
        <f t="shared" si="11"/>
        <v/>
      </c>
      <c r="P38" s="482" t="s">
        <v>93</v>
      </c>
      <c r="Q38" s="1" t="str">
        <f t="shared" si="12"/>
        <v>FUERTE</v>
      </c>
      <c r="R38" s="50" t="b">
        <f t="shared" si="13"/>
        <v>0</v>
      </c>
      <c r="S38" s="50" t="b">
        <f t="shared" si="14"/>
        <v>0</v>
      </c>
      <c r="T38" s="772"/>
      <c r="U38" s="772"/>
    </row>
    <row r="39" spans="1:21" ht="15.75" x14ac:dyDescent="0.25">
      <c r="A39" s="102">
        <v>6</v>
      </c>
      <c r="B39" s="481"/>
      <c r="C39" s="485"/>
      <c r="D39" s="486"/>
      <c r="E39" s="451"/>
      <c r="F39" s="451"/>
      <c r="G39" s="487"/>
      <c r="H39" s="487"/>
      <c r="I39" s="487"/>
      <c r="J39" s="487"/>
      <c r="K39" s="487"/>
      <c r="L39" s="487"/>
      <c r="M39" s="487"/>
      <c r="N39" s="14">
        <f t="shared" si="10"/>
        <v>0</v>
      </c>
      <c r="O39" s="15" t="str">
        <f t="shared" si="11"/>
        <v/>
      </c>
      <c r="P39" s="482" t="s">
        <v>93</v>
      </c>
      <c r="Q39" s="1" t="str">
        <f t="shared" si="12"/>
        <v>FUERTE</v>
      </c>
      <c r="R39" s="50" t="b">
        <f t="shared" si="13"/>
        <v>0</v>
      </c>
      <c r="S39" s="50" t="b">
        <f t="shared" si="14"/>
        <v>0</v>
      </c>
      <c r="T39" s="772"/>
      <c r="U39" s="772"/>
    </row>
    <row r="41" spans="1:21" ht="18.75" x14ac:dyDescent="0.3">
      <c r="A41" s="6"/>
      <c r="B41" s="7" t="s">
        <v>172</v>
      </c>
      <c r="C41" s="7">
        <f>+MR_Corrup1!G15</f>
        <v>0</v>
      </c>
      <c r="D41" s="8"/>
      <c r="E41" s="76"/>
      <c r="F41" s="2"/>
      <c r="G41" s="2"/>
      <c r="H41" s="2"/>
      <c r="I41" s="2"/>
      <c r="J41" s="2"/>
      <c r="K41" s="2"/>
      <c r="L41" s="2"/>
      <c r="M41" s="2"/>
      <c r="N41" s="2"/>
      <c r="O41" s="2"/>
      <c r="P41" s="2"/>
      <c r="Q41" s="2"/>
      <c r="R41" s="2"/>
      <c r="S41" s="2"/>
      <c r="T41" s="2"/>
      <c r="U41" s="2"/>
    </row>
    <row r="42" spans="1:21" x14ac:dyDescent="0.25">
      <c r="A42" s="2"/>
      <c r="B42" s="2"/>
      <c r="C42" s="2"/>
      <c r="D42" s="2"/>
      <c r="E42" s="2"/>
      <c r="F42" s="2"/>
      <c r="G42" s="773" t="s">
        <v>170</v>
      </c>
      <c r="H42" s="773"/>
      <c r="I42" s="773"/>
      <c r="J42" s="773"/>
      <c r="K42" s="773"/>
      <c r="L42" s="773"/>
      <c r="M42" s="773"/>
      <c r="N42" s="773"/>
      <c r="O42" s="773"/>
      <c r="P42" s="774" t="s">
        <v>173</v>
      </c>
      <c r="Q42" s="777" t="s">
        <v>136</v>
      </c>
      <c r="R42" s="777"/>
      <c r="S42" s="777"/>
      <c r="T42" s="779" t="s">
        <v>137</v>
      </c>
      <c r="U42" s="779"/>
    </row>
    <row r="43" spans="1:21" ht="45" x14ac:dyDescent="0.25">
      <c r="A43" s="781" t="s">
        <v>158</v>
      </c>
      <c r="B43" s="782"/>
      <c r="C43" s="782"/>
      <c r="D43" s="782"/>
      <c r="E43" s="782"/>
      <c r="F43" s="783"/>
      <c r="G43" s="781" t="s">
        <v>77</v>
      </c>
      <c r="H43" s="783"/>
      <c r="I43" s="9" t="s">
        <v>80</v>
      </c>
      <c r="J43" s="9" t="s">
        <v>82</v>
      </c>
      <c r="K43" s="9" t="s">
        <v>84</v>
      </c>
      <c r="L43" s="9" t="s">
        <v>86</v>
      </c>
      <c r="M43" s="9" t="s">
        <v>88</v>
      </c>
      <c r="N43" s="784" t="s">
        <v>171</v>
      </c>
      <c r="O43" s="785"/>
      <c r="P43" s="775"/>
      <c r="Q43" s="777"/>
      <c r="R43" s="777"/>
      <c r="S43" s="777"/>
      <c r="T43" s="779"/>
      <c r="U43" s="779"/>
    </row>
    <row r="44" spans="1:21" ht="104.25" x14ac:dyDescent="0.25">
      <c r="A44" s="10" t="s">
        <v>2</v>
      </c>
      <c r="B44" s="10" t="s">
        <v>134</v>
      </c>
      <c r="C44" s="9" t="s">
        <v>179</v>
      </c>
      <c r="D44" s="9" t="s">
        <v>135</v>
      </c>
      <c r="E44" s="9" t="s">
        <v>896</v>
      </c>
      <c r="F44" s="9" t="s">
        <v>177</v>
      </c>
      <c r="G44" s="11" t="s">
        <v>78</v>
      </c>
      <c r="H44" s="11" t="s">
        <v>79</v>
      </c>
      <c r="I44" s="11" t="s">
        <v>81</v>
      </c>
      <c r="J44" s="11" t="s">
        <v>83</v>
      </c>
      <c r="K44" s="11" t="s">
        <v>85</v>
      </c>
      <c r="L44" s="11" t="s">
        <v>87</v>
      </c>
      <c r="M44" s="11" t="s">
        <v>89</v>
      </c>
      <c r="N44" s="786"/>
      <c r="O44" s="787"/>
      <c r="P44" s="776"/>
      <c r="Q44" s="778"/>
      <c r="R44" s="778"/>
      <c r="S44" s="778"/>
      <c r="T44" s="780"/>
      <c r="U44" s="780"/>
    </row>
    <row r="45" spans="1:21" ht="15.75" x14ac:dyDescent="0.25">
      <c r="A45" s="102">
        <v>1</v>
      </c>
      <c r="B45" s="100"/>
      <c r="C45" s="100"/>
      <c r="D45" s="101"/>
      <c r="E45" s="102"/>
      <c r="F45" s="20"/>
      <c r="G45" s="99"/>
      <c r="H45" s="99"/>
      <c r="I45" s="99"/>
      <c r="J45" s="99"/>
      <c r="K45" s="99"/>
      <c r="L45" s="99"/>
      <c r="M45" s="99"/>
      <c r="N45" s="14">
        <f t="shared" ref="N45:N50" si="15">SUM((IF(G45="SI",15,0)),(IF(H45="SI",15,0)),(IF(I45="SI",15,0)),(IF(J45="SI",15,0)),(IF(K45="SI",15,0)),(IF(L45="SI",15,0)),(IF(M45="SI",10,IF(M45="INCOMPLETA","5",0))))</f>
        <v>0</v>
      </c>
      <c r="O45" s="15" t="str">
        <f t="shared" ref="O45:O50" si="16">IF(N45&gt;=96,"FUERTE",IF(AND(N45&lt;=95,N45&gt;=86),"MODERADO",IF(AND(N45&lt;86,N45&gt;0),"DEBIL",IF(N45=0,""))))</f>
        <v/>
      </c>
      <c r="P45" s="21"/>
      <c r="Q45" s="1" t="str">
        <f t="shared" ref="Q45:Q50" si="17">CONCATENATE(O45,P45)</f>
        <v/>
      </c>
      <c r="R45" s="50" t="b">
        <f t="shared" ref="R45:R50" si="18">IF(Q45="FUERTEFUERTE","FUERTE",IF(Q45="FUERTEMODERADO","MODERADO",IF(Q45="FUERTEDEBIL","DEBIL",IF(Q45="MODERADOFUERTE","MODERADO",IF(Q45="MODERADOMODERADO","MODERADO",IF(Q45="MODERADODEBIL","DEBIL",IF(Q45="DEBILFUERTE","DEBIL",IF(Q45="DEBILMODERADO","DEBIL",IF(Q45="DEBILDEBIL","DEBIL")))))))))</f>
        <v>0</v>
      </c>
      <c r="S45" s="50" t="b">
        <f t="shared" ref="S45:S50" si="19">IF(Q45="FUERTEFUERTE",100,IF(Q45="FUERTEMODERADO",50,IF(Q45="FUERTEDEBIL",0,IF(Q45="MODERADOFUERTE",50,IF(Q45="MODERADOMODERADO",50,IF(Q45="MODERADODEBIL",0,IF(Q45="DEBILFUERTE",0,IF(Q45="DEBILMODERADO",0,IF(Q45="DEBILDEBIL",0)))))))))</f>
        <v>0</v>
      </c>
      <c r="T45" s="772" t="e">
        <f>AVERAGE(S45:S50)</f>
        <v>#DIV/0!</v>
      </c>
      <c r="U45" s="772" t="e">
        <f>IF(T45=100,"FUERTE",IF(AND(T45&lt;=99,T45&gt;=50),"MODERADO",IF(T45&lt;50,"DEBIL")))</f>
        <v>#DIV/0!</v>
      </c>
    </row>
    <row r="46" spans="1:21" ht="15.75" x14ac:dyDescent="0.25">
      <c r="A46" s="102">
        <v>2</v>
      </c>
      <c r="B46" s="100"/>
      <c r="C46" s="100"/>
      <c r="D46" s="101"/>
      <c r="E46" s="102"/>
      <c r="F46" s="20"/>
      <c r="G46" s="99"/>
      <c r="H46" s="99"/>
      <c r="I46" s="99"/>
      <c r="J46" s="99"/>
      <c r="K46" s="99"/>
      <c r="L46" s="99"/>
      <c r="M46" s="99"/>
      <c r="N46" s="14">
        <f t="shared" si="15"/>
        <v>0</v>
      </c>
      <c r="O46" s="15" t="str">
        <f t="shared" si="16"/>
        <v/>
      </c>
      <c r="P46" s="21"/>
      <c r="Q46" s="1" t="str">
        <f t="shared" si="17"/>
        <v/>
      </c>
      <c r="R46" s="50" t="b">
        <f t="shared" si="18"/>
        <v>0</v>
      </c>
      <c r="S46" s="50" t="b">
        <f t="shared" si="19"/>
        <v>0</v>
      </c>
      <c r="T46" s="772"/>
      <c r="U46" s="772"/>
    </row>
    <row r="47" spans="1:21" ht="15.75" x14ac:dyDescent="0.25">
      <c r="A47" s="102">
        <v>3</v>
      </c>
      <c r="B47" s="100"/>
      <c r="C47" s="100"/>
      <c r="D47" s="101"/>
      <c r="E47" s="102"/>
      <c r="F47" s="20"/>
      <c r="G47" s="99"/>
      <c r="H47" s="99"/>
      <c r="I47" s="99"/>
      <c r="J47" s="99"/>
      <c r="K47" s="99"/>
      <c r="L47" s="99"/>
      <c r="M47" s="99"/>
      <c r="N47" s="14">
        <f t="shared" si="15"/>
        <v>0</v>
      </c>
      <c r="O47" s="15" t="str">
        <f t="shared" si="16"/>
        <v/>
      </c>
      <c r="P47" s="21"/>
      <c r="Q47" s="1" t="str">
        <f t="shared" si="17"/>
        <v/>
      </c>
      <c r="R47" s="50" t="b">
        <f t="shared" si="18"/>
        <v>0</v>
      </c>
      <c r="S47" s="50" t="b">
        <f t="shared" si="19"/>
        <v>0</v>
      </c>
      <c r="T47" s="772"/>
      <c r="U47" s="772"/>
    </row>
    <row r="48" spans="1:21" ht="15.75" x14ac:dyDescent="0.25">
      <c r="A48" s="102">
        <v>4</v>
      </c>
      <c r="B48" s="100"/>
      <c r="C48" s="100"/>
      <c r="D48" s="101"/>
      <c r="E48" s="102"/>
      <c r="F48" s="20"/>
      <c r="G48" s="99"/>
      <c r="H48" s="99"/>
      <c r="I48" s="99"/>
      <c r="J48" s="99"/>
      <c r="K48" s="99"/>
      <c r="L48" s="99"/>
      <c r="M48" s="99"/>
      <c r="N48" s="14">
        <f t="shared" si="15"/>
        <v>0</v>
      </c>
      <c r="O48" s="15" t="str">
        <f t="shared" si="16"/>
        <v/>
      </c>
      <c r="P48" s="21"/>
      <c r="Q48" s="1" t="str">
        <f t="shared" si="17"/>
        <v/>
      </c>
      <c r="R48" s="50" t="b">
        <f t="shared" si="18"/>
        <v>0</v>
      </c>
      <c r="S48" s="50" t="b">
        <f t="shared" si="19"/>
        <v>0</v>
      </c>
      <c r="T48" s="772"/>
      <c r="U48" s="772"/>
    </row>
    <row r="49" spans="1:21" ht="15.75" x14ac:dyDescent="0.25">
      <c r="A49" s="102">
        <v>5</v>
      </c>
      <c r="B49" s="100"/>
      <c r="C49" s="100"/>
      <c r="D49" s="101"/>
      <c r="E49" s="102"/>
      <c r="F49" s="20"/>
      <c r="G49" s="99"/>
      <c r="H49" s="99"/>
      <c r="I49" s="99"/>
      <c r="J49" s="99"/>
      <c r="K49" s="99"/>
      <c r="L49" s="99"/>
      <c r="M49" s="99"/>
      <c r="N49" s="14">
        <f t="shared" si="15"/>
        <v>0</v>
      </c>
      <c r="O49" s="15" t="str">
        <f t="shared" si="16"/>
        <v/>
      </c>
      <c r="P49" s="21"/>
      <c r="Q49" s="1" t="str">
        <f t="shared" si="17"/>
        <v/>
      </c>
      <c r="R49" s="50" t="b">
        <f t="shared" si="18"/>
        <v>0</v>
      </c>
      <c r="S49" s="50" t="b">
        <f t="shared" si="19"/>
        <v>0</v>
      </c>
      <c r="T49" s="772"/>
      <c r="U49" s="772"/>
    </row>
    <row r="50" spans="1:21" ht="15.75" x14ac:dyDescent="0.25">
      <c r="A50" s="102">
        <v>6</v>
      </c>
      <c r="B50" s="100"/>
      <c r="C50" s="100"/>
      <c r="D50" s="101"/>
      <c r="E50" s="102"/>
      <c r="F50" s="20"/>
      <c r="G50" s="99"/>
      <c r="H50" s="99"/>
      <c r="I50" s="99"/>
      <c r="J50" s="99"/>
      <c r="K50" s="99"/>
      <c r="L50" s="99"/>
      <c r="M50" s="99"/>
      <c r="N50" s="14">
        <f t="shared" si="15"/>
        <v>0</v>
      </c>
      <c r="O50" s="15" t="str">
        <f t="shared" si="16"/>
        <v/>
      </c>
      <c r="P50" s="21"/>
      <c r="Q50" s="1" t="str">
        <f t="shared" si="17"/>
        <v/>
      </c>
      <c r="R50" s="50" t="b">
        <f t="shared" si="18"/>
        <v>0</v>
      </c>
      <c r="S50" s="50" t="b">
        <f t="shared" si="19"/>
        <v>0</v>
      </c>
      <c r="T50" s="772"/>
      <c r="U50" s="772"/>
    </row>
    <row r="52" spans="1:21" ht="18.75" x14ac:dyDescent="0.3">
      <c r="A52" s="6"/>
      <c r="B52" s="7" t="s">
        <v>172</v>
      </c>
      <c r="C52" s="7">
        <f>+MR_Corrup1!G16</f>
        <v>0</v>
      </c>
      <c r="D52" s="8"/>
      <c r="E52" s="76"/>
      <c r="F52" s="2"/>
      <c r="G52" s="2"/>
      <c r="H52" s="2"/>
      <c r="I52" s="2"/>
      <c r="J52" s="2"/>
      <c r="K52" s="2"/>
      <c r="L52" s="2"/>
      <c r="M52" s="2"/>
      <c r="N52" s="2"/>
      <c r="O52" s="2"/>
      <c r="P52" s="2"/>
      <c r="Q52" s="2"/>
      <c r="R52" s="2"/>
      <c r="S52" s="2"/>
      <c r="T52" s="2"/>
      <c r="U52" s="2"/>
    </row>
    <row r="53" spans="1:21" x14ac:dyDescent="0.25">
      <c r="A53" s="2"/>
      <c r="B53" s="2"/>
      <c r="C53" s="2"/>
      <c r="D53" s="2"/>
      <c r="E53" s="2"/>
      <c r="F53" s="2"/>
      <c r="G53" s="773" t="s">
        <v>170</v>
      </c>
      <c r="H53" s="773"/>
      <c r="I53" s="773"/>
      <c r="J53" s="773"/>
      <c r="K53" s="773"/>
      <c r="L53" s="773"/>
      <c r="M53" s="773"/>
      <c r="N53" s="773"/>
      <c r="O53" s="773"/>
      <c r="P53" s="774" t="s">
        <v>173</v>
      </c>
      <c r="Q53" s="777" t="s">
        <v>136</v>
      </c>
      <c r="R53" s="777"/>
      <c r="S53" s="777"/>
      <c r="T53" s="779" t="s">
        <v>137</v>
      </c>
      <c r="U53" s="779"/>
    </row>
    <row r="54" spans="1:21" ht="45" x14ac:dyDescent="0.25">
      <c r="A54" s="781" t="s">
        <v>158</v>
      </c>
      <c r="B54" s="782"/>
      <c r="C54" s="782"/>
      <c r="D54" s="782"/>
      <c r="E54" s="782"/>
      <c r="F54" s="783"/>
      <c r="G54" s="781" t="s">
        <v>77</v>
      </c>
      <c r="H54" s="783"/>
      <c r="I54" s="9" t="s">
        <v>80</v>
      </c>
      <c r="J54" s="9" t="s">
        <v>82</v>
      </c>
      <c r="K54" s="9" t="s">
        <v>84</v>
      </c>
      <c r="L54" s="9" t="s">
        <v>86</v>
      </c>
      <c r="M54" s="9" t="s">
        <v>88</v>
      </c>
      <c r="N54" s="784" t="s">
        <v>171</v>
      </c>
      <c r="O54" s="785"/>
      <c r="P54" s="775"/>
      <c r="Q54" s="777"/>
      <c r="R54" s="777"/>
      <c r="S54" s="777"/>
      <c r="T54" s="779"/>
      <c r="U54" s="779"/>
    </row>
    <row r="55" spans="1:21" ht="104.25" x14ac:dyDescent="0.25">
      <c r="A55" s="10" t="s">
        <v>2</v>
      </c>
      <c r="B55" s="10" t="s">
        <v>134</v>
      </c>
      <c r="C55" s="9" t="s">
        <v>179</v>
      </c>
      <c r="D55" s="9" t="s">
        <v>135</v>
      </c>
      <c r="E55" s="9" t="s">
        <v>896</v>
      </c>
      <c r="F55" s="9" t="s">
        <v>177</v>
      </c>
      <c r="G55" s="11" t="s">
        <v>78</v>
      </c>
      <c r="H55" s="11" t="s">
        <v>79</v>
      </c>
      <c r="I55" s="11" t="s">
        <v>81</v>
      </c>
      <c r="J55" s="11" t="s">
        <v>83</v>
      </c>
      <c r="K55" s="11" t="s">
        <v>85</v>
      </c>
      <c r="L55" s="11" t="s">
        <v>87</v>
      </c>
      <c r="M55" s="11" t="s">
        <v>89</v>
      </c>
      <c r="N55" s="786"/>
      <c r="O55" s="787"/>
      <c r="P55" s="776"/>
      <c r="Q55" s="778"/>
      <c r="R55" s="778"/>
      <c r="S55" s="778"/>
      <c r="T55" s="780"/>
      <c r="U55" s="780"/>
    </row>
    <row r="56" spans="1:21" ht="15.75" x14ac:dyDescent="0.25">
      <c r="A56" s="102">
        <v>1</v>
      </c>
      <c r="B56" s="100"/>
      <c r="C56" s="100"/>
      <c r="D56" s="101"/>
      <c r="E56" s="102"/>
      <c r="F56" s="20"/>
      <c r="G56" s="99"/>
      <c r="H56" s="99"/>
      <c r="I56" s="99"/>
      <c r="J56" s="99"/>
      <c r="K56" s="99"/>
      <c r="L56" s="99"/>
      <c r="M56" s="99"/>
      <c r="N56" s="14">
        <f t="shared" ref="N56:N61" si="20">SUM((IF(G56="SI",15,0)),(IF(H56="SI",15,0)),(IF(I56="SI",15,0)),(IF(J56="SI",15,0)),(IF(K56="SI",15,0)),(IF(L56="SI",15,0)),(IF(M56="SI",10,IF(M56="INCOMPLETA","5",0))))</f>
        <v>0</v>
      </c>
      <c r="O56" s="15" t="str">
        <f t="shared" ref="O56:O61" si="21">IF(N56&gt;=96,"FUERTE",IF(AND(N56&lt;=95,N56&gt;=86),"MODERADO",IF(AND(N56&lt;86,N56&gt;0),"DEBIL",IF(N56=0,""))))</f>
        <v/>
      </c>
      <c r="P56" s="21"/>
      <c r="Q56" s="1" t="str">
        <f t="shared" ref="Q56:Q61" si="22">CONCATENATE(O56,P56)</f>
        <v/>
      </c>
      <c r="R56" s="50" t="b">
        <f t="shared" ref="R56:R61" si="23">IF(Q56="FUERTEFUERTE","FUERTE",IF(Q56="FUERTEMODERADO","MODERADO",IF(Q56="FUERTEDEBIL","DEBIL",IF(Q56="MODERADOFUERTE","MODERADO",IF(Q56="MODERADOMODERADO","MODERADO",IF(Q56="MODERADODEBIL","DEBIL",IF(Q56="DEBILFUERTE","DEBIL",IF(Q56="DEBILMODERADO","DEBIL",IF(Q56="DEBILDEBIL","DEBIL")))))))))</f>
        <v>0</v>
      </c>
      <c r="S56" s="50" t="b">
        <f t="shared" ref="S56:S61" si="24">IF(Q56="FUERTEFUERTE",100,IF(Q56="FUERTEMODERADO",50,IF(Q56="FUERTEDEBIL",0,IF(Q56="MODERADOFUERTE",50,IF(Q56="MODERADOMODERADO",50,IF(Q56="MODERADODEBIL",0,IF(Q56="DEBILFUERTE",0,IF(Q56="DEBILMODERADO",0,IF(Q56="DEBILDEBIL",0)))))))))</f>
        <v>0</v>
      </c>
      <c r="T56" s="772" t="e">
        <f>AVERAGE(S56:S61)</f>
        <v>#DIV/0!</v>
      </c>
      <c r="U56" s="772" t="e">
        <f>IF(T56=100,"FUERTE",IF(AND(T56&lt;=99,T56&gt;=50),"MODERADO",IF(T56&lt;50,"DEBIL")))</f>
        <v>#DIV/0!</v>
      </c>
    </row>
    <row r="57" spans="1:21" ht="15.75" x14ac:dyDescent="0.25">
      <c r="A57" s="102">
        <v>2</v>
      </c>
      <c r="B57" s="100"/>
      <c r="C57" s="100"/>
      <c r="D57" s="101"/>
      <c r="E57" s="102"/>
      <c r="F57" s="20"/>
      <c r="G57" s="99"/>
      <c r="H57" s="99"/>
      <c r="I57" s="99"/>
      <c r="J57" s="99"/>
      <c r="K57" s="99"/>
      <c r="L57" s="99"/>
      <c r="M57" s="99"/>
      <c r="N57" s="14">
        <f t="shared" si="20"/>
        <v>0</v>
      </c>
      <c r="O57" s="15" t="str">
        <f t="shared" si="21"/>
        <v/>
      </c>
      <c r="P57" s="21"/>
      <c r="Q57" s="1" t="str">
        <f t="shared" si="22"/>
        <v/>
      </c>
      <c r="R57" s="50" t="b">
        <f t="shared" si="23"/>
        <v>0</v>
      </c>
      <c r="S57" s="50" t="b">
        <f t="shared" si="24"/>
        <v>0</v>
      </c>
      <c r="T57" s="772"/>
      <c r="U57" s="772"/>
    </row>
    <row r="58" spans="1:21" ht="15.75" x14ac:dyDescent="0.25">
      <c r="A58" s="102">
        <v>3</v>
      </c>
      <c r="B58" s="100"/>
      <c r="C58" s="100"/>
      <c r="D58" s="101"/>
      <c r="E58" s="102"/>
      <c r="F58" s="20"/>
      <c r="G58" s="99"/>
      <c r="H58" s="99"/>
      <c r="I58" s="99"/>
      <c r="J58" s="99"/>
      <c r="K58" s="99"/>
      <c r="L58" s="99"/>
      <c r="M58" s="99"/>
      <c r="N58" s="14">
        <f t="shared" si="20"/>
        <v>0</v>
      </c>
      <c r="O58" s="15" t="str">
        <f t="shared" si="21"/>
        <v/>
      </c>
      <c r="P58" s="21"/>
      <c r="Q58" s="1" t="str">
        <f t="shared" si="22"/>
        <v/>
      </c>
      <c r="R58" s="50" t="b">
        <f t="shared" si="23"/>
        <v>0</v>
      </c>
      <c r="S58" s="50" t="b">
        <f t="shared" si="24"/>
        <v>0</v>
      </c>
      <c r="T58" s="772"/>
      <c r="U58" s="772"/>
    </row>
    <row r="59" spans="1:21" ht="15.75" x14ac:dyDescent="0.25">
      <c r="A59" s="102">
        <v>4</v>
      </c>
      <c r="B59" s="100"/>
      <c r="C59" s="100"/>
      <c r="D59" s="101"/>
      <c r="E59" s="102"/>
      <c r="F59" s="20"/>
      <c r="G59" s="99"/>
      <c r="H59" s="99"/>
      <c r="I59" s="99"/>
      <c r="J59" s="99"/>
      <c r="K59" s="99"/>
      <c r="L59" s="99"/>
      <c r="M59" s="99"/>
      <c r="N59" s="14">
        <f t="shared" si="20"/>
        <v>0</v>
      </c>
      <c r="O59" s="15" t="str">
        <f t="shared" si="21"/>
        <v/>
      </c>
      <c r="P59" s="21"/>
      <c r="Q59" s="1" t="str">
        <f t="shared" si="22"/>
        <v/>
      </c>
      <c r="R59" s="50" t="b">
        <f t="shared" si="23"/>
        <v>0</v>
      </c>
      <c r="S59" s="50" t="b">
        <f t="shared" si="24"/>
        <v>0</v>
      </c>
      <c r="T59" s="772"/>
      <c r="U59" s="772"/>
    </row>
    <row r="60" spans="1:21" ht="15.75" x14ac:dyDescent="0.25">
      <c r="A60" s="102">
        <v>5</v>
      </c>
      <c r="B60" s="100"/>
      <c r="C60" s="100"/>
      <c r="D60" s="101"/>
      <c r="E60" s="102"/>
      <c r="F60" s="20"/>
      <c r="G60" s="99"/>
      <c r="H60" s="99"/>
      <c r="I60" s="99"/>
      <c r="J60" s="99"/>
      <c r="K60" s="99"/>
      <c r="L60" s="99"/>
      <c r="M60" s="99"/>
      <c r="N60" s="14">
        <f t="shared" si="20"/>
        <v>0</v>
      </c>
      <c r="O60" s="15" t="str">
        <f t="shared" si="21"/>
        <v/>
      </c>
      <c r="P60" s="21"/>
      <c r="Q60" s="1" t="str">
        <f t="shared" si="22"/>
        <v/>
      </c>
      <c r="R60" s="50" t="b">
        <f t="shared" si="23"/>
        <v>0</v>
      </c>
      <c r="S60" s="50" t="b">
        <f t="shared" si="24"/>
        <v>0</v>
      </c>
      <c r="T60" s="772"/>
      <c r="U60" s="772"/>
    </row>
    <row r="61" spans="1:21" ht="15.75" x14ac:dyDescent="0.25">
      <c r="A61" s="102">
        <v>6</v>
      </c>
      <c r="B61" s="100"/>
      <c r="C61" s="100"/>
      <c r="D61" s="101"/>
      <c r="E61" s="102"/>
      <c r="F61" s="20"/>
      <c r="G61" s="99"/>
      <c r="H61" s="99"/>
      <c r="I61" s="99"/>
      <c r="J61" s="99"/>
      <c r="K61" s="99"/>
      <c r="L61" s="99"/>
      <c r="M61" s="99"/>
      <c r="N61" s="14">
        <f t="shared" si="20"/>
        <v>0</v>
      </c>
      <c r="O61" s="15" t="str">
        <f t="shared" si="21"/>
        <v/>
      </c>
      <c r="P61" s="21"/>
      <c r="Q61" s="1" t="str">
        <f t="shared" si="22"/>
        <v/>
      </c>
      <c r="R61" s="50" t="b">
        <f t="shared" si="23"/>
        <v>0</v>
      </c>
      <c r="S61" s="50" t="b">
        <f t="shared" si="24"/>
        <v>0</v>
      </c>
      <c r="T61" s="772"/>
      <c r="U61" s="772"/>
    </row>
    <row r="64" spans="1:21" ht="17.25" customHeight="1" x14ac:dyDescent="0.25">
      <c r="D64" s="262"/>
      <c r="E64" s="262"/>
      <c r="F64" s="262"/>
      <c r="H64" s="158"/>
    </row>
    <row r="65" spans="1:96" ht="48.75" customHeight="1" x14ac:dyDescent="0.25">
      <c r="A65" s="2"/>
      <c r="B65" s="266" t="s">
        <v>180</v>
      </c>
      <c r="C65" s="266" t="s">
        <v>3</v>
      </c>
      <c r="D65" s="266" t="s">
        <v>49</v>
      </c>
      <c r="E65" s="266" t="s">
        <v>50</v>
      </c>
      <c r="F65" s="267" t="s">
        <v>51</v>
      </c>
      <c r="G65" s="266" t="s">
        <v>137</v>
      </c>
      <c r="H65" s="5" t="s">
        <v>181</v>
      </c>
      <c r="I65" s="266" t="s">
        <v>139</v>
      </c>
      <c r="J65" s="436" t="s">
        <v>935</v>
      </c>
      <c r="K65" s="436" t="s">
        <v>936</v>
      </c>
    </row>
    <row r="66" spans="1:96" x14ac:dyDescent="0.25">
      <c r="A66" s="793" t="s">
        <v>141</v>
      </c>
      <c r="B66" s="268" t="str">
        <f>MR_Corrup1!C12</f>
        <v>RC-PCR-1</v>
      </c>
      <c r="C66" s="269" t="str">
        <f>+MR_Corrup1!G12</f>
        <v>Posibilidad de recibir o solicitar cualquier dádiva o beneficio a nombre propio o de un tercero al momento de otorgar beneficios económicos sin cumplir con los requisitos establecidos para el efecto.</v>
      </c>
      <c r="D66" s="270" t="str">
        <f>MR_Corrup1!J12</f>
        <v>IMPROBABLE</v>
      </c>
      <c r="E66" s="270" t="str">
        <f>+MR_Corrup1!K12</f>
        <v>CATASTROFICO</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71"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 Y DETECTIVO</v>
      </c>
      <c r="I66" s="15"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EXTREMO</v>
      </c>
      <c r="J66" s="435"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435"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CATASTROFICO</v>
      </c>
      <c r="L66" s="17"/>
    </row>
    <row r="67" spans="1:96" x14ac:dyDescent="0.25">
      <c r="A67" s="794"/>
      <c r="B67" s="268" t="str">
        <f>MR_Corrup1!C13</f>
        <v>RC-PCR-2</v>
      </c>
      <c r="C67" s="269" t="str">
        <f>+MR_Corrup1!G13</f>
        <v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v>
      </c>
      <c r="D67" s="270" t="str">
        <f>MR_Corrup1!J13</f>
        <v>RARO</v>
      </c>
      <c r="E67" s="270" t="str">
        <f>+MR_Corrup1!K13</f>
        <v>MAYOR</v>
      </c>
      <c r="F67" s="1" t="str">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ALTO</v>
      </c>
      <c r="G67" s="1" t="str">
        <f>U23</f>
        <v>FUERTE</v>
      </c>
      <c r="H67" s="271" t="str">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PREVENTIVO</v>
      </c>
      <c r="I67" s="15" t="str">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ALTO</v>
      </c>
      <c r="J67" s="435" t="str">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RARO</v>
      </c>
      <c r="K67" s="435" t="str">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MAYOR</v>
      </c>
      <c r="L67" s="17"/>
    </row>
    <row r="68" spans="1:96" x14ac:dyDescent="0.25">
      <c r="A68" s="794"/>
      <c r="B68" s="268" t="str">
        <f>MR_Corrup1!C14</f>
        <v>--</v>
      </c>
      <c r="C68" s="269">
        <f>+MR_Corrup1!G14</f>
        <v>0</v>
      </c>
      <c r="D68" s="270">
        <f>MR_Corrup1!J14</f>
        <v>0</v>
      </c>
      <c r="E68" s="270"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71">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5"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435"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435"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7"/>
    </row>
    <row r="69" spans="1:96" x14ac:dyDescent="0.25">
      <c r="A69" s="794"/>
      <c r="B69" s="268" t="str">
        <f>MR_Corrup1!C15</f>
        <v>--</v>
      </c>
      <c r="C69" s="269">
        <f>+MR_Corrup1!G15</f>
        <v>0</v>
      </c>
      <c r="D69" s="270">
        <f>MR_Corrup1!J15</f>
        <v>0</v>
      </c>
      <c r="E69" s="270"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71">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5"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435"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435"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7"/>
    </row>
    <row r="70" spans="1:96" x14ac:dyDescent="0.25">
      <c r="A70" s="795"/>
      <c r="B70" s="268" t="str">
        <f>MR_Corrup1!C16</f>
        <v>--</v>
      </c>
      <c r="C70" s="269">
        <f>+MR_Corrup1!G16</f>
        <v>0</v>
      </c>
      <c r="D70" s="270">
        <f>MR_Corrup1!J16</f>
        <v>0</v>
      </c>
      <c r="E70" s="270"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71">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5"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435"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435"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7"/>
      <c r="CD70" s="182"/>
      <c r="CE70" s="182"/>
      <c r="CF70" s="182"/>
      <c r="CG70" s="182"/>
      <c r="CH70" s="182"/>
      <c r="CI70" s="182"/>
      <c r="CJ70" s="182"/>
      <c r="CK70" s="182"/>
      <c r="CL70" s="182"/>
      <c r="CM70" s="182"/>
      <c r="CN70" s="182"/>
      <c r="CO70" s="182"/>
      <c r="CP70" s="182"/>
    </row>
    <row r="71" spans="1:96" x14ac:dyDescent="0.25">
      <c r="CD71" s="182"/>
      <c r="CE71" s="182"/>
      <c r="CF71" s="182"/>
      <c r="CG71" s="182"/>
      <c r="CH71" s="182"/>
      <c r="CI71" s="182"/>
      <c r="CJ71" s="182"/>
      <c r="CK71" s="182"/>
      <c r="CL71" s="182"/>
      <c r="CM71" s="182"/>
      <c r="CN71" s="182"/>
      <c r="CO71" s="182"/>
      <c r="CP71" s="182"/>
    </row>
    <row r="72" spans="1:96" x14ac:dyDescent="0.25">
      <c r="CD72" s="182"/>
      <c r="CE72" s="182"/>
      <c r="CF72" s="182"/>
      <c r="CG72" s="178"/>
      <c r="CH72" s="178"/>
      <c r="CI72" s="178"/>
      <c r="CJ72" s="178"/>
      <c r="CK72" s="178"/>
      <c r="CL72" s="178"/>
      <c r="CM72" s="178"/>
      <c r="CN72" s="182"/>
      <c r="CO72" s="182"/>
      <c r="CP72" s="182"/>
      <c r="CQ72" s="264"/>
      <c r="CR72" s="264"/>
    </row>
    <row r="73" spans="1:96" ht="15.75" thickBot="1" x14ac:dyDescent="0.3">
      <c r="U73" s="265"/>
      <c r="CD73" s="182"/>
      <c r="CE73" s="182"/>
      <c r="CF73" s="182"/>
      <c r="CG73" s="178"/>
      <c r="CH73" s="178"/>
      <c r="CI73" s="178"/>
      <c r="CJ73" s="178"/>
      <c r="CK73" s="178"/>
      <c r="CL73" s="178"/>
      <c r="CM73" s="178"/>
      <c r="CN73" s="178"/>
      <c r="CO73" s="178"/>
      <c r="CP73" s="182"/>
      <c r="CQ73" s="264"/>
      <c r="CR73" s="264"/>
    </row>
    <row r="74" spans="1:96" ht="15.75" customHeight="1" thickBot="1" x14ac:dyDescent="0.3">
      <c r="A74" s="796" t="s">
        <v>140</v>
      </c>
      <c r="B74" s="797"/>
      <c r="C74" s="797"/>
      <c r="D74" s="797"/>
      <c r="E74" s="797"/>
      <c r="F74" s="797"/>
      <c r="G74" s="797"/>
      <c r="H74" s="797"/>
      <c r="I74" s="797"/>
      <c r="J74" s="798"/>
      <c r="U74" s="265"/>
      <c r="CD74" s="182"/>
      <c r="CE74" s="182"/>
      <c r="CF74" s="182"/>
      <c r="CG74" s="178"/>
      <c r="CH74" s="178"/>
      <c r="CI74" s="178"/>
      <c r="CJ74" s="178"/>
      <c r="CK74" s="178"/>
      <c r="CL74" s="178"/>
      <c r="CM74" s="178"/>
      <c r="CN74" s="178"/>
      <c r="CO74" s="178"/>
      <c r="CP74" s="182"/>
      <c r="CQ74" s="264"/>
      <c r="CR74" s="264"/>
    </row>
    <row r="75" spans="1:96" ht="15.75" thickBot="1" x14ac:dyDescent="0.3">
      <c r="A75" s="804" t="s">
        <v>50</v>
      </c>
      <c r="B75" s="805"/>
      <c r="C75" s="805"/>
      <c r="D75" s="805"/>
      <c r="E75" s="805"/>
      <c r="F75" s="805"/>
      <c r="G75" s="805"/>
      <c r="H75" s="805"/>
      <c r="I75" s="805"/>
      <c r="J75" s="806"/>
      <c r="U75" s="265"/>
      <c r="CD75" s="182"/>
      <c r="CE75" s="182"/>
      <c r="CF75" s="182"/>
      <c r="CG75" s="178"/>
      <c r="CH75" s="178"/>
      <c r="CI75" s="178"/>
      <c r="CJ75" s="178"/>
      <c r="CK75" s="178"/>
      <c r="CL75" s="178"/>
      <c r="CM75" s="178"/>
      <c r="CN75" s="178"/>
      <c r="CO75" s="178"/>
      <c r="CP75" s="182"/>
      <c r="CQ75" s="264"/>
      <c r="CR75" s="264"/>
    </row>
    <row r="76" spans="1:96" x14ac:dyDescent="0.25">
      <c r="A76" s="807" t="s">
        <v>53</v>
      </c>
      <c r="B76" s="272"/>
      <c r="C76" s="273"/>
      <c r="D76" s="274" t="s">
        <v>54</v>
      </c>
      <c r="E76" s="274" t="s">
        <v>55</v>
      </c>
      <c r="F76" s="275" t="s">
        <v>56</v>
      </c>
      <c r="G76" s="276" t="s">
        <v>57</v>
      </c>
      <c r="H76" s="277" t="s">
        <v>58</v>
      </c>
      <c r="I76" s="2"/>
      <c r="J76" s="278"/>
      <c r="U76" s="265"/>
      <c r="CD76" s="182"/>
      <c r="CE76" s="182"/>
      <c r="CF76" s="182"/>
      <c r="CG76" s="178"/>
      <c r="CH76" s="178"/>
      <c r="CI7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78"/>
      <c r="CL76" s="178"/>
      <c r="CM76" s="178"/>
      <c r="CN76" s="178"/>
      <c r="CO76" s="178"/>
      <c r="CP76" s="182"/>
      <c r="CQ76" s="264"/>
      <c r="CR76" s="264"/>
    </row>
    <row r="77" spans="1:96" ht="15.75" thickBot="1" x14ac:dyDescent="0.3">
      <c r="A77" s="808"/>
      <c r="B77" s="279"/>
      <c r="C77" s="280"/>
      <c r="D77" s="281">
        <v>1</v>
      </c>
      <c r="E77" s="281">
        <v>2</v>
      </c>
      <c r="F77" s="282">
        <v>3</v>
      </c>
      <c r="G77" s="281">
        <v>4</v>
      </c>
      <c r="H77" s="283">
        <v>5</v>
      </c>
      <c r="I77" s="2"/>
      <c r="J77" s="278"/>
      <c r="U77" s="265"/>
      <c r="CD77" s="182"/>
      <c r="CE77" s="182"/>
      <c r="CF77" s="182"/>
      <c r="CG77" s="178"/>
      <c r="CH77" s="178"/>
      <c r="CI7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78"/>
      <c r="CL77" s="178"/>
      <c r="CM77" s="178"/>
      <c r="CN77" s="178"/>
      <c r="CO77" s="178"/>
      <c r="CP77" s="182"/>
      <c r="CQ77" s="264"/>
      <c r="CR77" s="264"/>
    </row>
    <row r="78" spans="1:96" ht="36.75" customHeight="1" x14ac:dyDescent="0.25">
      <c r="A78" s="808"/>
      <c r="B78" s="284" t="s">
        <v>7</v>
      </c>
      <c r="C78" s="281">
        <v>5</v>
      </c>
      <c r="D78" s="285" t="s">
        <v>59</v>
      </c>
      <c r="E78" s="286" t="s">
        <v>59</v>
      </c>
      <c r="F78" s="287" t="s">
        <v>60</v>
      </c>
      <c r="G78" s="288" t="s">
        <v>60</v>
      </c>
      <c r="H78" s="289" t="s">
        <v>60</v>
      </c>
      <c r="I78" s="2"/>
      <c r="J78" s="278"/>
      <c r="CD78" s="182"/>
      <c r="CE78" s="182"/>
      <c r="CF78" s="182"/>
      <c r="CG78" s="178"/>
      <c r="CH78" s="178"/>
      <c r="CI7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78"/>
      <c r="CL78" s="178"/>
      <c r="CM78" s="178"/>
      <c r="CN78" s="178"/>
      <c r="CO78" s="178"/>
      <c r="CP78" s="182"/>
      <c r="CQ78" s="264"/>
      <c r="CR78" s="264"/>
    </row>
    <row r="79" spans="1:96" x14ac:dyDescent="0.25">
      <c r="A79" s="808"/>
      <c r="B79" s="284" t="s">
        <v>10</v>
      </c>
      <c r="C79" s="281">
        <v>4</v>
      </c>
      <c r="D79" s="290" t="s">
        <v>61</v>
      </c>
      <c r="E79" s="291" t="s">
        <v>59</v>
      </c>
      <c r="F79" s="292" t="s">
        <v>59</v>
      </c>
      <c r="G79" s="293" t="s">
        <v>60</v>
      </c>
      <c r="H79" s="294" t="s">
        <v>60</v>
      </c>
      <c r="I79" s="2"/>
      <c r="J79" s="278"/>
      <c r="CD79" s="182"/>
      <c r="CE79" s="182"/>
      <c r="CF79" s="182"/>
      <c r="CG79" s="178"/>
      <c r="CH79" s="178"/>
      <c r="CI7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78"/>
      <c r="CL79" s="178"/>
      <c r="CM79" s="178"/>
      <c r="CN79" s="178"/>
      <c r="CO79" s="178"/>
      <c r="CP79" s="182"/>
      <c r="CQ79" s="264"/>
      <c r="CR79" s="264"/>
    </row>
    <row r="80" spans="1:96" x14ac:dyDescent="0.25">
      <c r="A80" s="808"/>
      <c r="B80" s="284" t="s">
        <v>13</v>
      </c>
      <c r="C80" s="281">
        <v>3</v>
      </c>
      <c r="D80" s="295" t="s">
        <v>62</v>
      </c>
      <c r="E80" s="296" t="s">
        <v>61</v>
      </c>
      <c r="F80" s="292" t="s">
        <v>59</v>
      </c>
      <c r="G80" s="297" t="s">
        <v>60</v>
      </c>
      <c r="H80" s="294" t="s">
        <v>60</v>
      </c>
      <c r="I80" s="2"/>
      <c r="J80" s="278"/>
      <c r="CD80" s="182"/>
      <c r="CE80" s="182"/>
      <c r="CF80" s="182"/>
      <c r="CG80" s="178"/>
      <c r="CH80" s="178"/>
      <c r="CI8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78"/>
      <c r="CL80" s="178"/>
      <c r="CM80" s="178"/>
      <c r="CN80" s="178"/>
      <c r="CO80" s="178"/>
      <c r="CP80" s="182"/>
      <c r="CQ80" s="264"/>
      <c r="CR80" s="264"/>
    </row>
    <row r="81" spans="1:96" ht="15" customHeight="1" x14ac:dyDescent="0.25">
      <c r="A81" s="808"/>
      <c r="B81" s="284" t="s">
        <v>16</v>
      </c>
      <c r="C81" s="281">
        <v>2</v>
      </c>
      <c r="D81" s="295" t="s">
        <v>62</v>
      </c>
      <c r="E81" s="298" t="s">
        <v>62</v>
      </c>
      <c r="F81" s="299" t="s">
        <v>61</v>
      </c>
      <c r="G81" s="300" t="s">
        <v>59</v>
      </c>
      <c r="H81" s="294" t="s">
        <v>60</v>
      </c>
      <c r="I81" s="2"/>
      <c r="J81" s="278"/>
      <c r="CD81" s="182"/>
      <c r="CE81" s="182"/>
      <c r="CF81" s="182"/>
      <c r="CG81" s="178"/>
      <c r="CH81" s="178"/>
      <c r="CI81"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78"/>
      <c r="CL81" s="178"/>
      <c r="CM81" s="178"/>
      <c r="CN81" s="178"/>
      <c r="CO81" s="178"/>
      <c r="CP81" s="182"/>
      <c r="CQ81" s="264"/>
      <c r="CR81" s="264"/>
    </row>
    <row r="82" spans="1:96" ht="15.75" thickBot="1" x14ac:dyDescent="0.3">
      <c r="A82" s="808"/>
      <c r="B82" s="284" t="s">
        <v>19</v>
      </c>
      <c r="C82" s="281">
        <v>1</v>
      </c>
      <c r="D82" s="301" t="s">
        <v>62</v>
      </c>
      <c r="E82" s="302" t="s">
        <v>62</v>
      </c>
      <c r="F82" s="303" t="s">
        <v>61</v>
      </c>
      <c r="G82" s="304" t="s">
        <v>59</v>
      </c>
      <c r="H82" s="294" t="s">
        <v>60</v>
      </c>
      <c r="I82" s="363"/>
      <c r="J82" s="278"/>
      <c r="CD82" s="182"/>
      <c r="CE82" s="182"/>
      <c r="CF82" s="182"/>
      <c r="CG82" s="178"/>
      <c r="CH82" s="178"/>
      <c r="CI82"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78"/>
      <c r="CL82" s="178"/>
      <c r="CM82" s="178"/>
      <c r="CN82" s="178"/>
      <c r="CO82" s="178"/>
      <c r="CP82" s="182"/>
      <c r="CQ82" s="264"/>
      <c r="CR82" s="264"/>
    </row>
    <row r="83" spans="1:96" ht="15.75" thickBot="1" x14ac:dyDescent="0.3">
      <c r="A83" s="809"/>
      <c r="B83" s="305"/>
      <c r="C83" s="306"/>
      <c r="D83" s="306"/>
      <c r="E83" s="306"/>
      <c r="F83" s="306"/>
      <c r="G83" s="306"/>
      <c r="H83" s="306"/>
      <c r="I83" s="306"/>
      <c r="J83" s="307"/>
      <c r="CD83" s="182"/>
      <c r="CE83" s="182"/>
      <c r="CF83" s="182"/>
      <c r="CG83" s="178"/>
      <c r="CH83" s="178"/>
      <c r="CI83"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78"/>
      <c r="CL83" s="178"/>
      <c r="CM83" s="178"/>
      <c r="CN83" s="178"/>
      <c r="CO83" s="178"/>
      <c r="CP83" s="182"/>
      <c r="CQ83" s="264"/>
      <c r="CR83" s="264"/>
    </row>
    <row r="84" spans="1:96" x14ac:dyDescent="0.25">
      <c r="CD84" s="182"/>
      <c r="CE84" s="182"/>
      <c r="CF84" s="182"/>
      <c r="CG84" s="178"/>
      <c r="CH84" s="178"/>
      <c r="CI84"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78"/>
      <c r="CL84" s="178"/>
      <c r="CM84" s="178"/>
      <c r="CN84" s="178"/>
      <c r="CO84" s="178"/>
      <c r="CP84" s="182"/>
      <c r="CQ84" s="264"/>
      <c r="CR84" s="264"/>
    </row>
    <row r="85" spans="1:96" x14ac:dyDescent="0.25">
      <c r="CD85" s="182"/>
      <c r="CE85" s="182"/>
      <c r="CF85" s="182"/>
      <c r="CG85" s="178"/>
      <c r="CH85" s="178"/>
      <c r="CI85"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78"/>
      <c r="CL85" s="178"/>
      <c r="CM85" s="178"/>
      <c r="CN85" s="178"/>
      <c r="CO85" s="178"/>
      <c r="CP85" s="182"/>
      <c r="CQ85" s="264"/>
      <c r="CR85" s="264"/>
    </row>
    <row r="86" spans="1:96" ht="45" customHeight="1" x14ac:dyDescent="0.25">
      <c r="E86" s="799" t="s">
        <v>90</v>
      </c>
      <c r="F86" s="800"/>
      <c r="H86" s="664" t="s">
        <v>98</v>
      </c>
      <c r="I86" s="664"/>
      <c r="CD86" s="182"/>
      <c r="CE86" s="182"/>
      <c r="CF86" s="182"/>
      <c r="CG86" s="178"/>
      <c r="CH86" s="178"/>
      <c r="CI8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78"/>
      <c r="CL86" s="178"/>
      <c r="CM86" s="178"/>
      <c r="CN86" s="178"/>
      <c r="CO86" s="178"/>
      <c r="CP86" s="182"/>
      <c r="CQ86" s="264"/>
      <c r="CR86" s="264"/>
    </row>
    <row r="87" spans="1:96" ht="45" x14ac:dyDescent="0.25">
      <c r="E87" s="10" t="s">
        <v>91</v>
      </c>
      <c r="F87" s="10" t="s">
        <v>92</v>
      </c>
      <c r="H87" s="10" t="s">
        <v>175</v>
      </c>
      <c r="I87" s="10" t="s">
        <v>174</v>
      </c>
      <c r="CD87" s="182"/>
      <c r="CE87" s="182"/>
      <c r="CF87" s="182"/>
      <c r="CG87" s="178"/>
      <c r="CH87" s="178"/>
      <c r="CI8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78"/>
      <c r="CL87" s="178"/>
      <c r="CM87" s="178"/>
      <c r="CN87" s="178"/>
      <c r="CO87" s="178"/>
      <c r="CP87" s="182"/>
      <c r="CQ87" s="264"/>
      <c r="CR87" s="264"/>
    </row>
    <row r="88" spans="1:96" ht="45" x14ac:dyDescent="0.25">
      <c r="E88" s="1" t="s">
        <v>93</v>
      </c>
      <c r="F88" s="18" t="s">
        <v>94</v>
      </c>
      <c r="H88" s="1" t="s">
        <v>99</v>
      </c>
      <c r="I88" s="18" t="s">
        <v>100</v>
      </c>
      <c r="CD88" s="182"/>
      <c r="CE88" s="182"/>
      <c r="CF88" s="182"/>
      <c r="CG88" s="178"/>
      <c r="CH88" s="178"/>
      <c r="CI8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78"/>
      <c r="CL88" s="178"/>
      <c r="CM88" s="178"/>
      <c r="CN88" s="178"/>
      <c r="CO88" s="178"/>
      <c r="CP88" s="182"/>
      <c r="CQ88" s="264"/>
      <c r="CR88" s="264"/>
    </row>
    <row r="89" spans="1:96" ht="53.25" customHeight="1" x14ac:dyDescent="0.25">
      <c r="E89" s="1" t="s">
        <v>24</v>
      </c>
      <c r="F89" s="18" t="s">
        <v>95</v>
      </c>
      <c r="H89" s="1" t="s">
        <v>24</v>
      </c>
      <c r="I89" s="18" t="s">
        <v>101</v>
      </c>
      <c r="CD89" s="182"/>
      <c r="CE89" s="182"/>
      <c r="CF89" s="182"/>
      <c r="CG89" s="178"/>
      <c r="CH89" s="178"/>
      <c r="CI8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78"/>
      <c r="CL89" s="178"/>
      <c r="CM89" s="178"/>
      <c r="CN89" s="178"/>
      <c r="CO89" s="178"/>
      <c r="CP89" s="182"/>
      <c r="CQ89" s="264"/>
      <c r="CR89" s="264"/>
    </row>
    <row r="90" spans="1:96" ht="45.75" customHeight="1" x14ac:dyDescent="0.25">
      <c r="E90" s="1" t="s">
        <v>96</v>
      </c>
      <c r="F90" s="18" t="s">
        <v>97</v>
      </c>
      <c r="H90" s="1" t="s">
        <v>96</v>
      </c>
      <c r="I90" s="18" t="s">
        <v>102</v>
      </c>
      <c r="CD90" s="182"/>
      <c r="CE90" s="182"/>
      <c r="CF90" s="182"/>
      <c r="CG90" s="178"/>
      <c r="CH90" s="178"/>
      <c r="CI9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78"/>
      <c r="CL90" s="178"/>
      <c r="CM90" s="178"/>
      <c r="CN90" s="178"/>
      <c r="CO90" s="178"/>
      <c r="CP90" s="182"/>
    </row>
    <row r="91" spans="1:96" x14ac:dyDescent="0.25">
      <c r="E91" s="156"/>
      <c r="CD91" s="182"/>
      <c r="CE91" s="182"/>
      <c r="CF91" s="182"/>
      <c r="CG91" s="178"/>
      <c r="CH91" s="178"/>
      <c r="CI91"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78"/>
      <c r="CL91" s="178"/>
      <c r="CM91" s="178"/>
      <c r="CN91" s="178"/>
      <c r="CO91" s="178"/>
      <c r="CP91" s="182"/>
    </row>
    <row r="92" spans="1:96" x14ac:dyDescent="0.25">
      <c r="CD92" s="182"/>
      <c r="CE92" s="182"/>
      <c r="CF92" s="182"/>
      <c r="CG92" s="178"/>
      <c r="CH92" s="178"/>
      <c r="CI92"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78"/>
      <c r="CL92" s="178"/>
      <c r="CM92" s="178"/>
      <c r="CN92" s="178"/>
      <c r="CO92" s="178"/>
      <c r="CP92" s="182"/>
    </row>
    <row r="93" spans="1:96" x14ac:dyDescent="0.25">
      <c r="C93" s="770" t="s">
        <v>103</v>
      </c>
      <c r="D93" s="754"/>
      <c r="E93" s="754"/>
      <c r="F93" s="754"/>
      <c r="G93" s="754"/>
      <c r="H93" s="754"/>
      <c r="CD93" s="182"/>
      <c r="CE93" s="182"/>
      <c r="CF93" s="182"/>
      <c r="CG93" s="178"/>
      <c r="CH93" s="178"/>
      <c r="CI93"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78"/>
      <c r="CL93" s="178"/>
      <c r="CM93" s="178"/>
      <c r="CN93" s="178"/>
      <c r="CO93" s="178"/>
      <c r="CP93" s="182"/>
    </row>
    <row r="94" spans="1:96" ht="75" customHeight="1" x14ac:dyDescent="0.25">
      <c r="C94" s="308" t="s">
        <v>104</v>
      </c>
      <c r="D94" s="52" t="s">
        <v>105</v>
      </c>
      <c r="E94" s="801" t="s">
        <v>106</v>
      </c>
      <c r="F94" s="802"/>
      <c r="G94" s="803"/>
      <c r="H94" s="5" t="s">
        <v>107</v>
      </c>
      <c r="CD94" s="182"/>
      <c r="CE94" s="182"/>
      <c r="CF94" s="182"/>
      <c r="CG94" s="178"/>
      <c r="CH94" s="178"/>
      <c r="CI94"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78"/>
      <c r="CL94" s="178"/>
      <c r="CM94" s="178"/>
      <c r="CN94" s="178"/>
      <c r="CO94" s="178"/>
      <c r="CP94" s="182"/>
    </row>
    <row r="95" spans="1:96" ht="30" x14ac:dyDescent="0.25">
      <c r="C95" s="788" t="s">
        <v>108</v>
      </c>
      <c r="D95" s="18" t="s">
        <v>109</v>
      </c>
      <c r="E95" s="18" t="s">
        <v>110</v>
      </c>
      <c r="F95" s="18" t="s">
        <v>111</v>
      </c>
      <c r="G95" s="51">
        <v>100</v>
      </c>
      <c r="H95" s="51" t="s">
        <v>112</v>
      </c>
      <c r="CD95" s="182"/>
      <c r="CE95" s="182"/>
      <c r="CF95" s="182"/>
      <c r="CG95" s="178"/>
      <c r="CH95" s="178"/>
      <c r="CI95"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78"/>
      <c r="CL95" s="178"/>
      <c r="CM95" s="178"/>
      <c r="CN95" s="178"/>
      <c r="CO95" s="178"/>
      <c r="CP95" s="182"/>
    </row>
    <row r="96" spans="1:96" ht="30" x14ac:dyDescent="0.25">
      <c r="C96" s="789"/>
      <c r="D96" s="18" t="s">
        <v>113</v>
      </c>
      <c r="E96" s="18" t="s">
        <v>114</v>
      </c>
      <c r="F96" s="18" t="s">
        <v>115</v>
      </c>
      <c r="G96" s="51">
        <v>50</v>
      </c>
      <c r="H96" s="51" t="s">
        <v>116</v>
      </c>
      <c r="CD96" s="182"/>
      <c r="CE96" s="182"/>
      <c r="CF96" s="182"/>
      <c r="CG96" s="178"/>
      <c r="CH96" s="178"/>
      <c r="CI9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78"/>
      <c r="CL96" s="178"/>
      <c r="CM96" s="178"/>
      <c r="CN96" s="178"/>
      <c r="CO96" s="178"/>
      <c r="CP96" s="182"/>
    </row>
    <row r="97" spans="3:94" x14ac:dyDescent="0.25">
      <c r="C97" s="790"/>
      <c r="D97" s="18" t="s">
        <v>117</v>
      </c>
      <c r="E97" s="18" t="s">
        <v>118</v>
      </c>
      <c r="F97" s="18" t="s">
        <v>119</v>
      </c>
      <c r="G97" s="51">
        <v>0</v>
      </c>
      <c r="H97" s="51" t="s">
        <v>116</v>
      </c>
      <c r="CD97" s="182"/>
      <c r="CE97" s="182"/>
      <c r="CF97" s="182"/>
      <c r="CG97" s="178"/>
      <c r="CH97" s="178"/>
      <c r="CI9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78"/>
      <c r="CL97" s="178"/>
      <c r="CM97" s="178"/>
      <c r="CN97" s="178"/>
      <c r="CO97" s="178"/>
      <c r="CP97" s="182"/>
    </row>
    <row r="98" spans="3:94" ht="30" x14ac:dyDescent="0.25">
      <c r="C98" s="788" t="s">
        <v>120</v>
      </c>
      <c r="D98" s="18" t="s">
        <v>109</v>
      </c>
      <c r="E98" s="18" t="s">
        <v>121</v>
      </c>
      <c r="F98" s="18" t="s">
        <v>122</v>
      </c>
      <c r="G98" s="51">
        <v>50</v>
      </c>
      <c r="H98" s="51" t="s">
        <v>116</v>
      </c>
      <c r="CD98" s="182"/>
      <c r="CE98" s="182"/>
      <c r="CF98" s="182"/>
      <c r="CG98" s="178"/>
      <c r="CH98" s="178"/>
      <c r="CI9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78"/>
      <c r="CL98" s="178"/>
      <c r="CM98" s="178"/>
      <c r="CN98" s="178"/>
      <c r="CO98" s="178"/>
      <c r="CP98" s="182"/>
    </row>
    <row r="99" spans="3:94" ht="30" x14ac:dyDescent="0.25">
      <c r="C99" s="789"/>
      <c r="D99" s="18" t="s">
        <v>113</v>
      </c>
      <c r="E99" s="18" t="s">
        <v>123</v>
      </c>
      <c r="F99" s="18" t="s">
        <v>124</v>
      </c>
      <c r="G99" s="51">
        <v>50</v>
      </c>
      <c r="H99" s="51" t="s">
        <v>116</v>
      </c>
      <c r="CD99" s="182"/>
      <c r="CE99" s="182"/>
      <c r="CF99" s="182"/>
      <c r="CG99" s="178"/>
      <c r="CH99" s="178"/>
      <c r="CI9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78"/>
      <c r="CL99" s="178"/>
      <c r="CM99" s="178"/>
      <c r="CN99" s="178"/>
      <c r="CO99" s="178"/>
      <c r="CP99" s="182"/>
    </row>
    <row r="100" spans="3:94" x14ac:dyDescent="0.25">
      <c r="C100" s="790"/>
      <c r="D100" s="18" t="s">
        <v>117</v>
      </c>
      <c r="E100" s="18" t="s">
        <v>125</v>
      </c>
      <c r="F100" s="18" t="s">
        <v>126</v>
      </c>
      <c r="G100" s="51">
        <v>0</v>
      </c>
      <c r="H100" s="51" t="s">
        <v>116</v>
      </c>
      <c r="CD100" s="182"/>
      <c r="CE100" s="182"/>
      <c r="CF100" s="182"/>
      <c r="CG100" s="178"/>
      <c r="CH100" s="178"/>
      <c r="CI10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78"/>
      <c r="CL100" s="178"/>
      <c r="CM100" s="178"/>
      <c r="CN100" s="178"/>
      <c r="CO100" s="178"/>
      <c r="CP100" s="182"/>
    </row>
    <row r="101" spans="3:94" ht="30" x14ac:dyDescent="0.25">
      <c r="C101" s="788" t="s">
        <v>127</v>
      </c>
      <c r="D101" s="18" t="s">
        <v>109</v>
      </c>
      <c r="E101" s="18" t="s">
        <v>128</v>
      </c>
      <c r="F101" s="18" t="s">
        <v>129</v>
      </c>
      <c r="G101" s="51">
        <v>0</v>
      </c>
      <c r="H101" s="51" t="s">
        <v>116</v>
      </c>
      <c r="CD101" s="182"/>
      <c r="CE101" s="182"/>
      <c r="CF101" s="182"/>
      <c r="CG101" s="178"/>
      <c r="CH101" s="178"/>
      <c r="CI101"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78"/>
      <c r="CL101" s="178"/>
      <c r="CM101" s="178"/>
      <c r="CN101" s="178"/>
      <c r="CO101" s="178"/>
      <c r="CP101" s="182"/>
    </row>
    <row r="102" spans="3:94" ht="30" x14ac:dyDescent="0.25">
      <c r="C102" s="789"/>
      <c r="D102" s="18" t="s">
        <v>113</v>
      </c>
      <c r="E102" s="18" t="s">
        <v>130</v>
      </c>
      <c r="F102" s="18" t="s">
        <v>131</v>
      </c>
      <c r="G102" s="51">
        <v>0</v>
      </c>
      <c r="H102" s="51" t="s">
        <v>116</v>
      </c>
      <c r="CD102" s="182"/>
      <c r="CE102" s="182"/>
      <c r="CF102" s="182"/>
      <c r="CG102" s="178"/>
      <c r="CH102" s="178"/>
      <c r="CI102"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78"/>
      <c r="CL102" s="178"/>
      <c r="CM102" s="178"/>
      <c r="CN102" s="178"/>
      <c r="CO102" s="178"/>
      <c r="CP102" s="182"/>
    </row>
    <row r="103" spans="3:94" x14ac:dyDescent="0.25">
      <c r="C103" s="790"/>
      <c r="D103" s="18" t="s">
        <v>117</v>
      </c>
      <c r="E103" s="18" t="s">
        <v>132</v>
      </c>
      <c r="F103" s="18" t="s">
        <v>133</v>
      </c>
      <c r="G103" s="51">
        <v>0</v>
      </c>
      <c r="H103" s="51" t="s">
        <v>116</v>
      </c>
      <c r="CD103" s="182"/>
      <c r="CE103" s="182"/>
      <c r="CF103" s="182"/>
      <c r="CG103" s="178"/>
      <c r="CH103" s="178"/>
      <c r="CI103"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78"/>
      <c r="CL103" s="178"/>
      <c r="CM103" s="178"/>
      <c r="CN103" s="178"/>
      <c r="CO103" s="178"/>
      <c r="CP103" s="182"/>
    </row>
    <row r="104" spans="3:94" x14ac:dyDescent="0.25">
      <c r="CD104" s="182"/>
      <c r="CE104" s="182"/>
      <c r="CF104" s="182"/>
      <c r="CG104" s="178"/>
      <c r="CH104" s="178"/>
      <c r="CI104"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78"/>
      <c r="CL104" s="178"/>
      <c r="CM104" s="178"/>
      <c r="CN104" s="178"/>
      <c r="CO104" s="178"/>
      <c r="CP104" s="182"/>
    </row>
    <row r="105" spans="3:94" x14ac:dyDescent="0.25">
      <c r="C105" s="309" t="s">
        <v>142</v>
      </c>
      <c r="D105" s="310"/>
      <c r="E105" s="310"/>
      <c r="F105" s="310"/>
      <c r="G105" s="311"/>
      <c r="I105" s="791" t="s">
        <v>137</v>
      </c>
      <c r="J105" s="792"/>
      <c r="CD105" s="182"/>
      <c r="CE105" s="182"/>
      <c r="CF105" s="182"/>
      <c r="CG105" s="178"/>
      <c r="CH105" s="178"/>
      <c r="CI105"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78"/>
      <c r="CL105" s="178"/>
      <c r="CM105" s="178"/>
      <c r="CN105" s="178"/>
      <c r="CO105" s="178"/>
      <c r="CP105" s="182"/>
    </row>
    <row r="106" spans="3:94" ht="60" x14ac:dyDescent="0.25">
      <c r="C106" s="312" t="s">
        <v>137</v>
      </c>
      <c r="D106" s="5" t="s">
        <v>138</v>
      </c>
      <c r="E106" s="5" t="s">
        <v>143</v>
      </c>
      <c r="F106" s="5" t="s">
        <v>144</v>
      </c>
      <c r="G106" s="5" t="s">
        <v>145</v>
      </c>
      <c r="I106" s="268" t="s">
        <v>146</v>
      </c>
      <c r="J106" s="316" t="s">
        <v>147</v>
      </c>
      <c r="CD106" s="182"/>
      <c r="CE106" s="182"/>
      <c r="CF106" s="182"/>
      <c r="CG106" s="178"/>
      <c r="CH106" s="178"/>
      <c r="CI106"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78"/>
      <c r="CL106" s="178"/>
      <c r="CM106" s="178"/>
      <c r="CN106" s="178"/>
      <c r="CO106" s="178"/>
      <c r="CP106" s="182"/>
    </row>
    <row r="107" spans="3:94" ht="60" x14ac:dyDescent="0.25">
      <c r="C107" s="4" t="s">
        <v>93</v>
      </c>
      <c r="D107" s="313" t="s">
        <v>148</v>
      </c>
      <c r="E107" s="313" t="s">
        <v>149</v>
      </c>
      <c r="F107" s="268">
        <v>2</v>
      </c>
      <c r="G107" s="268">
        <v>2</v>
      </c>
      <c r="I107" s="268" t="s">
        <v>56</v>
      </c>
      <c r="J107" s="19" t="s">
        <v>150</v>
      </c>
      <c r="CD107" s="182"/>
      <c r="CE107" s="182"/>
      <c r="CF107" s="182"/>
      <c r="CG107" s="178"/>
      <c r="CH107" s="178"/>
      <c r="CI107"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78"/>
      <c r="CL107" s="178"/>
      <c r="CM107" s="178"/>
      <c r="CN107" s="178"/>
      <c r="CO107" s="178"/>
      <c r="CP107" s="182"/>
    </row>
    <row r="108" spans="3:94" ht="60" x14ac:dyDescent="0.25">
      <c r="C108" s="4" t="s">
        <v>93</v>
      </c>
      <c r="D108" s="313" t="s">
        <v>148</v>
      </c>
      <c r="E108" s="314"/>
      <c r="F108" s="268">
        <v>2</v>
      </c>
      <c r="G108" s="268">
        <v>0</v>
      </c>
      <c r="I108" s="268" t="s">
        <v>151</v>
      </c>
      <c r="J108" s="317" t="s">
        <v>152</v>
      </c>
      <c r="CD108" s="182"/>
      <c r="CE108" s="182"/>
      <c r="CF108" s="182"/>
      <c r="CG108" s="178"/>
      <c r="CH108" s="178"/>
      <c r="CI108"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78"/>
      <c r="CL108" s="178"/>
      <c r="CM108" s="178"/>
      <c r="CN108" s="178"/>
      <c r="CO108" s="178"/>
      <c r="CP108" s="182"/>
    </row>
    <row r="109" spans="3:94" x14ac:dyDescent="0.25">
      <c r="C109" s="4" t="s">
        <v>93</v>
      </c>
      <c r="D109" s="315"/>
      <c r="E109" s="313" t="s">
        <v>149</v>
      </c>
      <c r="F109" s="268">
        <v>0</v>
      </c>
      <c r="G109" s="268">
        <v>2</v>
      </c>
      <c r="CD109" s="182"/>
      <c r="CE109" s="182"/>
      <c r="CF109" s="182"/>
      <c r="CG109" s="178"/>
      <c r="CH109" s="178"/>
      <c r="CI109"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78"/>
      <c r="CL109" s="178"/>
      <c r="CM109" s="178"/>
      <c r="CN109" s="178"/>
      <c r="CO109" s="178"/>
      <c r="CP109" s="182"/>
    </row>
    <row r="110" spans="3:94" ht="30" x14ac:dyDescent="0.25">
      <c r="C110" s="4" t="s">
        <v>24</v>
      </c>
      <c r="D110" s="313" t="s">
        <v>148</v>
      </c>
      <c r="E110" s="313" t="s">
        <v>149</v>
      </c>
      <c r="F110" s="268">
        <v>1</v>
      </c>
      <c r="G110" s="268">
        <v>1</v>
      </c>
      <c r="CD110" s="182"/>
      <c r="CE110" s="182"/>
      <c r="CF110" s="182"/>
      <c r="CG110" s="178"/>
      <c r="CH110" s="178"/>
      <c r="CI110" s="178"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78"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78"/>
      <c r="CL110" s="178"/>
      <c r="CM110" s="178"/>
      <c r="CN110" s="178"/>
      <c r="CO110" s="178"/>
      <c r="CP110" s="182"/>
    </row>
    <row r="111" spans="3:94" ht="30" x14ac:dyDescent="0.25">
      <c r="C111" s="4" t="s">
        <v>24</v>
      </c>
      <c r="D111" s="313" t="s">
        <v>148</v>
      </c>
      <c r="E111" s="315"/>
      <c r="F111" s="268">
        <v>1</v>
      </c>
      <c r="G111" s="268">
        <v>0</v>
      </c>
      <c r="CD111" s="182"/>
      <c r="CE111" s="182"/>
      <c r="CF111" s="182"/>
      <c r="CG111" s="178"/>
      <c r="CH111" s="178"/>
      <c r="CI111" s="178"/>
      <c r="CJ111" s="178"/>
      <c r="CK111" s="178"/>
      <c r="CL111" s="178"/>
      <c r="CM111" s="178"/>
      <c r="CN111" s="178"/>
      <c r="CO111" s="178"/>
      <c r="CP111" s="182"/>
    </row>
    <row r="112" spans="3:94" x14ac:dyDescent="0.25">
      <c r="C112" s="4" t="s">
        <v>24</v>
      </c>
      <c r="D112" s="315"/>
      <c r="E112" s="313" t="s">
        <v>149</v>
      </c>
      <c r="F112" s="268">
        <v>0</v>
      </c>
      <c r="G112" s="268">
        <v>1</v>
      </c>
      <c r="CD112" s="182"/>
      <c r="CE112" s="182"/>
      <c r="CF112" s="182"/>
      <c r="CG112" s="178"/>
      <c r="CH112" s="178"/>
      <c r="CI112" s="178"/>
      <c r="CJ112" s="178"/>
      <c r="CK112" s="178"/>
      <c r="CL112" s="178"/>
      <c r="CM112" s="178"/>
      <c r="CN112" s="178"/>
      <c r="CO112" s="178"/>
      <c r="CP112" s="182"/>
    </row>
    <row r="113" spans="3:94" ht="31.5" customHeight="1" x14ac:dyDescent="0.25">
      <c r="C113" s="771" t="s">
        <v>153</v>
      </c>
      <c r="D113" s="771"/>
      <c r="E113" s="771"/>
      <c r="F113" s="771"/>
      <c r="G113" s="771"/>
      <c r="CD113" s="182"/>
      <c r="CE113" s="182"/>
      <c r="CF113" s="182"/>
      <c r="CG113" s="178"/>
      <c r="CH113" s="178"/>
      <c r="CI113" s="178"/>
      <c r="CJ113" s="178"/>
      <c r="CK113" s="178"/>
      <c r="CL113" s="178"/>
      <c r="CM113" s="178"/>
      <c r="CN113" s="178"/>
      <c r="CO113" s="178"/>
      <c r="CP113" s="182"/>
    </row>
    <row r="114" spans="3:94" x14ac:dyDescent="0.25">
      <c r="CE114" s="182"/>
      <c r="CF114" s="182"/>
      <c r="CG114" s="178"/>
      <c r="CH114" s="178"/>
      <c r="CI114" s="178"/>
      <c r="CJ114" s="178"/>
      <c r="CK114" s="178"/>
      <c r="CL114" s="178"/>
      <c r="CM114" s="178"/>
      <c r="CN114" s="178"/>
      <c r="CO114" s="178"/>
    </row>
    <row r="115" spans="3:94" ht="30" customHeight="1" x14ac:dyDescent="0.25">
      <c r="CE115" s="182"/>
      <c r="CF115" s="182"/>
      <c r="CG115" s="178"/>
      <c r="CH115" s="178"/>
      <c r="CI115" s="178"/>
      <c r="CJ115" s="178"/>
      <c r="CK115" s="178"/>
      <c r="CL115" s="178"/>
      <c r="CM115" s="178"/>
      <c r="CN115" s="178"/>
      <c r="CO115" s="178"/>
    </row>
    <row r="116" spans="3:94" x14ac:dyDescent="0.25">
      <c r="CE116" s="182"/>
      <c r="CF116" s="182"/>
      <c r="CG116" s="178"/>
      <c r="CH116" s="178"/>
      <c r="CI116" s="178"/>
      <c r="CJ116" s="178"/>
      <c r="CK116" s="178"/>
      <c r="CL116" s="178"/>
      <c r="CM116" s="178"/>
      <c r="CN116" s="178"/>
      <c r="CO116" s="178"/>
    </row>
    <row r="117" spans="3:94" x14ac:dyDescent="0.25">
      <c r="CE117" s="182"/>
      <c r="CF117" s="182"/>
      <c r="CG117" s="178"/>
      <c r="CH117" s="178"/>
      <c r="CI117" s="178"/>
      <c r="CJ117" s="178"/>
      <c r="CK117" s="178"/>
      <c r="CL117" s="178"/>
      <c r="CM117" s="178"/>
      <c r="CN117" s="178"/>
      <c r="CO117" s="178"/>
    </row>
    <row r="118" spans="3:94" x14ac:dyDescent="0.25">
      <c r="CE118" s="182"/>
      <c r="CF118" s="182"/>
      <c r="CG118" s="178"/>
      <c r="CH118" s="178"/>
      <c r="CI118" s="178"/>
      <c r="CJ118" s="178"/>
      <c r="CK118" s="178"/>
      <c r="CL118" s="178"/>
      <c r="CM118" s="178"/>
      <c r="CN118" s="178"/>
      <c r="CO118" s="178"/>
    </row>
    <row r="119" spans="3:94" x14ac:dyDescent="0.25">
      <c r="CE119" s="182"/>
      <c r="CF119" s="182"/>
      <c r="CG119" s="178"/>
      <c r="CH119" s="178"/>
      <c r="CI119" s="178"/>
      <c r="CJ119" s="178"/>
      <c r="CK119" s="178"/>
      <c r="CL119" s="178"/>
      <c r="CM119" s="178"/>
      <c r="CN119" s="178"/>
      <c r="CO119" s="178"/>
    </row>
    <row r="120" spans="3:94" x14ac:dyDescent="0.25">
      <c r="CE120" s="182"/>
      <c r="CF120" s="182"/>
      <c r="CG120" s="178"/>
      <c r="CH120" s="178"/>
      <c r="CI120" s="178"/>
      <c r="CJ120" s="178"/>
      <c r="CK120" s="178"/>
      <c r="CL120" s="178"/>
      <c r="CM120" s="178"/>
      <c r="CN120" s="178"/>
      <c r="CO120" s="178"/>
    </row>
    <row r="121" spans="3:94" x14ac:dyDescent="0.25">
      <c r="CE121" s="182"/>
      <c r="CF121" s="182"/>
      <c r="CG121" s="182"/>
      <c r="CH121" s="182"/>
      <c r="CI121" s="182"/>
      <c r="CJ121" s="182"/>
      <c r="CK121" s="182"/>
      <c r="CL121" s="182"/>
      <c r="CM121" s="182"/>
      <c r="CN121" s="182"/>
      <c r="CO121" s="182"/>
    </row>
    <row r="122" spans="3:94" x14ac:dyDescent="0.25">
      <c r="CE122" s="182"/>
      <c r="CF122" s="182"/>
      <c r="CG122" s="182"/>
      <c r="CH122" s="182"/>
      <c r="CI122" s="182"/>
      <c r="CJ122" s="182"/>
      <c r="CK122" s="182"/>
      <c r="CL122" s="182"/>
      <c r="CM122" s="182"/>
      <c r="CN122" s="182"/>
      <c r="CO122" s="182"/>
    </row>
    <row r="123" spans="3:94" x14ac:dyDescent="0.25">
      <c r="CE123" s="182"/>
      <c r="CF123" s="182"/>
      <c r="CG123" s="182"/>
      <c r="CH123" s="182"/>
      <c r="CI123" s="182"/>
      <c r="CJ123" s="182"/>
      <c r="CK123" s="182"/>
      <c r="CL123" s="182"/>
      <c r="CM123" s="182"/>
      <c r="CN123" s="182"/>
      <c r="CO123" s="182"/>
    </row>
    <row r="124" spans="3:94" x14ac:dyDescent="0.25">
      <c r="CE124" s="182"/>
      <c r="CF124" s="182"/>
      <c r="CG124" s="182"/>
      <c r="CH124" s="182"/>
      <c r="CI124" s="182"/>
      <c r="CJ124" s="182"/>
      <c r="CK124" s="182"/>
      <c r="CL124" s="182"/>
      <c r="CM124" s="182"/>
      <c r="CN124" s="182"/>
      <c r="CO124" s="182"/>
    </row>
    <row r="125" spans="3:94" x14ac:dyDescent="0.25">
      <c r="CE125" s="182"/>
      <c r="CF125" s="182"/>
      <c r="CG125" s="182"/>
      <c r="CH125" s="182"/>
      <c r="CI125" s="182"/>
      <c r="CJ125" s="182"/>
      <c r="CK125" s="182"/>
      <c r="CL125" s="182"/>
      <c r="CM125" s="182"/>
      <c r="CN125" s="182"/>
      <c r="CO125" s="182"/>
    </row>
    <row r="126" spans="3:94" x14ac:dyDescent="0.25">
      <c r="CE126" s="182"/>
      <c r="CF126" s="182"/>
      <c r="CG126" s="182"/>
      <c r="CH126" s="182"/>
      <c r="CI126" s="182"/>
      <c r="CJ126" s="182"/>
      <c r="CK126" s="182"/>
      <c r="CL126" s="182"/>
      <c r="CM126" s="182"/>
      <c r="CN126" s="182"/>
      <c r="CO126" s="182"/>
    </row>
    <row r="127" spans="3:94" x14ac:dyDescent="0.25">
      <c r="CG127" s="178"/>
      <c r="CH127" s="178"/>
      <c r="CI127" s="178"/>
      <c r="CJ127" s="178"/>
      <c r="CK127" s="178"/>
      <c r="CL127" s="178"/>
      <c r="CM127" s="178"/>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A10" zoomScale="60" zoomScaleNormal="60" zoomScaleSheetLayoutView="100" workbookViewId="0">
      <selection activeCell="C14" sqref="C14:V14"/>
    </sheetView>
  </sheetViews>
  <sheetFormatPr baseColWidth="10" defaultColWidth="11.42578125" defaultRowHeight="15" x14ac:dyDescent="0.25"/>
  <cols>
    <col min="1" max="2" width="17.85546875" style="157" customWidth="1"/>
    <col min="3" max="3" width="17.28515625" style="157" customWidth="1"/>
    <col min="4" max="4" width="39.42578125" style="157" customWidth="1"/>
    <col min="5" max="6" width="38.140625" style="157" customWidth="1"/>
    <col min="7" max="7" width="22.7109375" style="157" customWidth="1"/>
    <col min="8" max="8" width="92.85546875" style="157" customWidth="1"/>
    <col min="9" max="9" width="22.28515625" style="157" bestFit="1" customWidth="1"/>
    <col min="10" max="10" width="15.42578125" style="157" customWidth="1"/>
    <col min="11" max="11" width="13.140625" style="157" bestFit="1" customWidth="1"/>
    <col min="12" max="12" width="20.5703125" style="157" bestFit="1" customWidth="1"/>
    <col min="13" max="13" width="13.7109375" style="157" bestFit="1" customWidth="1"/>
    <col min="14" max="14" width="15.28515625" style="157" customWidth="1"/>
    <col min="15" max="15" width="15.7109375" style="157" customWidth="1"/>
    <col min="16" max="16" width="13.140625" style="157" bestFit="1" customWidth="1"/>
    <col min="17" max="17" width="15.140625" style="157" bestFit="1" customWidth="1"/>
    <col min="18" max="18" width="56.5703125" style="157" customWidth="1"/>
    <col min="19" max="19" width="47.28515625" style="157" customWidth="1"/>
    <col min="20" max="20" width="31.7109375" style="157" customWidth="1"/>
    <col min="21" max="22" width="22.85546875" style="157" customWidth="1"/>
    <col min="23" max="23" width="36.42578125" style="157" customWidth="1"/>
    <col min="24" max="24" width="16.140625" style="157" customWidth="1"/>
    <col min="25" max="28" width="11.42578125" style="157"/>
    <col min="29" max="29" width="24.28515625" style="157" customWidth="1"/>
    <col min="30" max="30" width="18.42578125" style="157" customWidth="1"/>
    <col min="31" max="31" width="20.140625" style="157" customWidth="1"/>
    <col min="32" max="16384" width="11.42578125" style="157"/>
  </cols>
  <sheetData>
    <row r="1" spans="1:31" x14ac:dyDescent="0.25">
      <c r="A1" s="536"/>
      <c r="B1" s="536"/>
      <c r="C1" s="536"/>
      <c r="D1" s="536"/>
      <c r="E1" s="536"/>
      <c r="F1" s="536"/>
      <c r="G1" s="536"/>
      <c r="H1" s="536"/>
      <c r="I1" s="536"/>
      <c r="J1" s="536"/>
      <c r="K1" s="536"/>
      <c r="L1" s="536"/>
      <c r="M1" s="536"/>
      <c r="N1" s="536"/>
      <c r="O1" s="536"/>
      <c r="P1" s="536"/>
      <c r="Q1" s="536"/>
      <c r="R1" s="536"/>
      <c r="S1" s="536"/>
      <c r="T1" s="536"/>
      <c r="U1" s="536"/>
      <c r="V1" s="536"/>
    </row>
    <row r="2" spans="1:31" x14ac:dyDescent="0.25">
      <c r="A2" s="536"/>
      <c r="B2" s="536"/>
      <c r="C2" s="536"/>
      <c r="D2" s="536"/>
      <c r="E2" s="536"/>
      <c r="F2" s="536"/>
      <c r="G2" s="536"/>
      <c r="H2" s="536"/>
      <c r="I2" s="536"/>
      <c r="J2" s="536"/>
      <c r="K2" s="536"/>
      <c r="L2" s="536"/>
      <c r="M2" s="536"/>
      <c r="N2" s="536"/>
      <c r="O2" s="536"/>
      <c r="P2" s="536"/>
      <c r="Q2" s="536"/>
      <c r="R2" s="536"/>
      <c r="S2" s="536"/>
      <c r="T2" s="536"/>
      <c r="U2" s="536"/>
      <c r="V2" s="536"/>
    </row>
    <row r="3" spans="1:31" x14ac:dyDescent="0.25">
      <c r="A3" s="536"/>
      <c r="B3" s="536"/>
      <c r="C3" s="536"/>
      <c r="D3" s="536"/>
      <c r="E3" s="536"/>
      <c r="F3" s="536"/>
      <c r="G3" s="536"/>
      <c r="H3" s="536"/>
      <c r="I3" s="536"/>
      <c r="J3" s="536"/>
      <c r="K3" s="536"/>
      <c r="L3" s="536"/>
      <c r="M3" s="536"/>
      <c r="N3" s="536"/>
      <c r="O3" s="536"/>
      <c r="P3" s="536"/>
      <c r="Q3" s="536"/>
      <c r="R3" s="536"/>
      <c r="S3" s="536"/>
      <c r="T3" s="536"/>
      <c r="U3" s="536"/>
      <c r="V3" s="536"/>
    </row>
    <row r="4" spans="1:31" x14ac:dyDescent="0.25">
      <c r="A4" s="536"/>
      <c r="B4" s="536"/>
      <c r="C4" s="536"/>
      <c r="D4" s="536"/>
      <c r="E4" s="536"/>
      <c r="F4" s="536"/>
      <c r="G4" s="536"/>
      <c r="H4" s="536"/>
      <c r="I4" s="536"/>
      <c r="J4" s="536"/>
      <c r="K4" s="536"/>
      <c r="L4" s="536"/>
      <c r="M4" s="536"/>
      <c r="N4" s="536"/>
      <c r="O4" s="536"/>
      <c r="P4" s="536"/>
      <c r="Q4" s="536"/>
      <c r="R4" s="536"/>
      <c r="S4" s="536"/>
      <c r="T4" s="536"/>
      <c r="U4" s="536"/>
      <c r="V4" s="536"/>
    </row>
    <row r="5" spans="1:31" ht="20.25" customHeight="1" x14ac:dyDescent="0.25">
      <c r="A5" s="831" t="s">
        <v>184</v>
      </c>
      <c r="B5" s="831"/>
      <c r="C5" s="831"/>
      <c r="D5" s="831"/>
      <c r="E5" s="831"/>
      <c r="F5" s="831"/>
      <c r="G5" s="831"/>
      <c r="H5" s="831"/>
    </row>
    <row r="6" spans="1:31" x14ac:dyDescent="0.25">
      <c r="A6" s="321" t="s">
        <v>185</v>
      </c>
      <c r="B6" s="103">
        <f>+MR_Corrup1!B6</f>
        <v>2023</v>
      </c>
      <c r="C6" s="17"/>
      <c r="D6" s="17"/>
      <c r="E6" s="17"/>
      <c r="F6" s="2"/>
      <c r="G6" s="2"/>
      <c r="H6" s="2"/>
    </row>
    <row r="7" spans="1:31" x14ac:dyDescent="0.25">
      <c r="A7" s="321" t="s">
        <v>186</v>
      </c>
      <c r="B7" s="66">
        <f>+MR_Corrup1!B7</f>
        <v>1</v>
      </c>
      <c r="C7" s="17"/>
      <c r="D7" s="17"/>
      <c r="E7" s="17"/>
      <c r="F7" s="2"/>
      <c r="G7" s="2"/>
      <c r="H7" s="2"/>
    </row>
    <row r="8" spans="1:31" ht="35.25" customHeight="1" x14ac:dyDescent="0.25">
      <c r="A8" s="322" t="s">
        <v>189</v>
      </c>
      <c r="B8" s="819">
        <f>+MR_Corrup1!B8</f>
        <v>0</v>
      </c>
      <c r="C8" s="819"/>
      <c r="D8" s="819"/>
      <c r="E8" s="819"/>
      <c r="F8" s="36"/>
      <c r="G8" s="36"/>
      <c r="H8" s="36"/>
      <c r="I8" s="318"/>
      <c r="J8" s="318"/>
      <c r="W8" s="70" t="s">
        <v>871</v>
      </c>
      <c r="X8" s="263"/>
    </row>
    <row r="9" spans="1:31" x14ac:dyDescent="0.25">
      <c r="G9" s="158"/>
      <c r="H9" s="158"/>
      <c r="L9" s="158"/>
      <c r="O9" s="158"/>
    </row>
    <row r="10" spans="1:31" x14ac:dyDescent="0.25">
      <c r="A10" s="820"/>
      <c r="B10" s="821"/>
      <c r="C10" s="821"/>
      <c r="D10" s="821"/>
      <c r="E10" s="821"/>
      <c r="F10" s="821"/>
      <c r="G10" s="821"/>
      <c r="H10" s="821"/>
      <c r="I10" s="821"/>
      <c r="J10" s="821"/>
      <c r="K10" s="821"/>
      <c r="L10" s="822"/>
      <c r="M10" s="821"/>
      <c r="N10" s="821"/>
      <c r="O10" s="821"/>
      <c r="P10" s="821"/>
      <c r="Q10" s="821"/>
      <c r="R10" s="821"/>
      <c r="S10" s="821"/>
      <c r="T10" s="821"/>
      <c r="U10" s="821"/>
      <c r="V10" s="823"/>
      <c r="W10" s="825" t="s">
        <v>183</v>
      </c>
      <c r="X10" s="825"/>
      <c r="Y10" s="825"/>
      <c r="Z10" s="825"/>
      <c r="AA10" s="825"/>
      <c r="AB10" s="825"/>
      <c r="AC10" s="801" t="s">
        <v>162</v>
      </c>
      <c r="AD10" s="802"/>
      <c r="AE10" s="802"/>
    </row>
    <row r="11" spans="1:31" ht="45.75" customHeight="1" x14ac:dyDescent="0.25">
      <c r="A11" s="813" t="s">
        <v>154</v>
      </c>
      <c r="B11" s="814"/>
      <c r="C11" s="814"/>
      <c r="D11" s="814"/>
      <c r="E11" s="814"/>
      <c r="F11" s="814"/>
      <c r="G11" s="814"/>
      <c r="H11" s="814"/>
      <c r="I11" s="817" t="s">
        <v>193</v>
      </c>
      <c r="J11" s="817"/>
      <c r="K11" s="817"/>
      <c r="L11" s="818"/>
      <c r="M11" s="817"/>
      <c r="N11" s="817"/>
      <c r="O11" s="817"/>
      <c r="P11" s="817"/>
      <c r="Q11" s="817"/>
      <c r="R11" s="829" t="s">
        <v>194</v>
      </c>
      <c r="S11" s="829"/>
      <c r="T11" s="829"/>
      <c r="U11" s="829"/>
      <c r="V11" s="830"/>
      <c r="W11" s="826" t="s">
        <v>163</v>
      </c>
      <c r="X11" s="827"/>
      <c r="Y11" s="828" t="s">
        <v>897</v>
      </c>
      <c r="Z11" s="828"/>
      <c r="AA11" s="828"/>
      <c r="AB11" s="828"/>
      <c r="AC11" s="667" t="s">
        <v>198</v>
      </c>
      <c r="AD11" s="667" t="s">
        <v>196</v>
      </c>
      <c r="AE11" s="667" t="s">
        <v>197</v>
      </c>
    </row>
    <row r="12" spans="1:31" s="181" customFormat="1" ht="157.5" customHeight="1" x14ac:dyDescent="0.25">
      <c r="A12" s="22" t="s">
        <v>156</v>
      </c>
      <c r="B12" s="52" t="s">
        <v>0</v>
      </c>
      <c r="C12" s="22" t="s">
        <v>180</v>
      </c>
      <c r="D12" s="22" t="s">
        <v>3</v>
      </c>
      <c r="E12" s="23" t="s">
        <v>157</v>
      </c>
      <c r="F12" s="23" t="s">
        <v>168</v>
      </c>
      <c r="G12" s="23" t="s">
        <v>316</v>
      </c>
      <c r="H12" s="23" t="s">
        <v>158</v>
      </c>
      <c r="I12" s="27" t="s">
        <v>530</v>
      </c>
      <c r="J12" s="27" t="s">
        <v>858</v>
      </c>
      <c r="K12" s="109" t="s">
        <v>328</v>
      </c>
      <c r="L12" s="432" t="s">
        <v>932</v>
      </c>
      <c r="M12" s="109" t="s">
        <v>872</v>
      </c>
      <c r="N12" s="27" t="s">
        <v>859</v>
      </c>
      <c r="O12" s="27" t="s">
        <v>873</v>
      </c>
      <c r="P12" s="109" t="s">
        <v>874</v>
      </c>
      <c r="Q12" s="109" t="s">
        <v>875</v>
      </c>
      <c r="R12" s="5" t="s">
        <v>190</v>
      </c>
      <c r="S12" s="5" t="s">
        <v>329</v>
      </c>
      <c r="T12" s="5" t="s">
        <v>159</v>
      </c>
      <c r="U12" s="25" t="s">
        <v>160</v>
      </c>
      <c r="V12" s="5" t="s">
        <v>161</v>
      </c>
      <c r="W12" s="70" t="s">
        <v>880</v>
      </c>
      <c r="X12" s="70" t="s">
        <v>195</v>
      </c>
      <c r="Y12" s="24" t="s">
        <v>164</v>
      </c>
      <c r="Z12" s="24" t="s">
        <v>165</v>
      </c>
      <c r="AA12" s="24" t="s">
        <v>166</v>
      </c>
      <c r="AB12" s="24" t="s">
        <v>167</v>
      </c>
      <c r="AC12" s="824"/>
      <c r="AD12" s="824"/>
      <c r="AE12" s="824"/>
    </row>
    <row r="13" spans="1:31" ht="204" x14ac:dyDescent="0.25">
      <c r="A13" s="810" t="str">
        <f>MR_Corrup1!A12</f>
        <v>Promoción de Agentes y Prácticas Culturales y Recreodeportivas</v>
      </c>
      <c r="B13" s="815" t="str">
        <f>+MR_Corrup1!B12</f>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
      <c r="C13" s="323" t="str">
        <f>MR_Corrup1!C12</f>
        <v>RC-PCR-1</v>
      </c>
      <c r="D13" s="67" t="str">
        <f>+MR_Corrup1!G12</f>
        <v>Posibilidad de recibir o solicitar cualquier dádiva o beneficio a nombre propio o de un tercero al momento de otorgar beneficios económicos sin cumplir con los requisitos establecidos para el efecto.</v>
      </c>
      <c r="E13" s="67" t="str">
        <f>+MR_Corrup1!H12</f>
        <v>1. Alto grado de subjetividad en la selección de beneficiarios. 
2. No identificar, ni declarar un conflicto de interés oportunamente 
3. Falta de integridad en la terna de jurados encargado de la etapa de evaluación de ganadores de convocatorias.</v>
      </c>
      <c r="F13" s="67" t="str">
        <f>+MR_Corrup1!I12</f>
        <v>1. Investigaciones / sanciones disciplinarias, administrativas, fiscales y/o penales
2. Detrimento patrimonial
3. Pérdida de confianza y legitimidad de la Entidad.</v>
      </c>
      <c r="G13" s="68" t="str">
        <f>CONCATENATE(" *",MR_Corrup2!D12," *",MR_Corrup2!D13," *",MR_Corrup2!D14," *",MR_Corrup2!D15," *",MR_Corrup2!D16," *",MR_Corrup2!D17)</f>
        <v xml:space="preserve"> *PREVENTIVO *DETECTIVO *DETECTIVO *DETECTIVO * *</v>
      </c>
      <c r="H13" s="69" t="str">
        <f>CONCATENATE(" *",MR_Corrup2!F12," *",MR_Corrup2!F13," *",MR_Corrup2!F14," *",MR_Corrup2!F15," *",MR_Corrup2!F16," *",MR_Corrup2!F17," *")</f>
        <v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*El profesional misional de la Dirección de Fomento revisa las inhabilidades de los jurados pre - seleccionados y con base en ello se realiza la selección definitiva de jurados. Si cuenta con inhabilidades se rechaza, si no cuenta con inhabilidades se proyecta el acta de selección de jurados *La terna de jurados revisa cada una de las propuestas de acuerdo con los términos y criterios de evaluación establecidos en las condiciones específicas de la convocatoria en particular. Si existe un impedimento para evaluar la propuesta se debe declarar impedido de lo contrario califica la propuesta. * * *</v>
      </c>
      <c r="I13" s="19" t="str">
        <f>MR_Corrup2!D66</f>
        <v>IMPROBABLE</v>
      </c>
      <c r="J13" s="19" t="str">
        <f>MR_Corrup2!E66</f>
        <v>CATASTROFICO</v>
      </c>
      <c r="K13" s="1" t="str">
        <f>MR_Corrup2!F66</f>
        <v>EXTREMO</v>
      </c>
      <c r="L13" s="433" t="str">
        <f>CONCATENATE(" *",MR_Corrup2!Q12," *",MR_Corrup2!Q13," *",MR_Corrup2!Q14," *",MR_Corrup2!Q15," *",MR_Corrup2!Q16," *",MR_Corrup2!Q17)</f>
        <v xml:space="preserve"> *FUERTEFUERTE *FUERTEFUERTE *FUERTEFUERTE *FUERTEFUERTE * *</v>
      </c>
      <c r="M13" s="18" t="str">
        <f>MR_Corrup2!G66</f>
        <v>FUERTE</v>
      </c>
      <c r="N13" s="19" t="str">
        <f>+MR_Corrup2!J66</f>
        <v>RARO</v>
      </c>
      <c r="O13" s="19" t="str">
        <f>J13</f>
        <v>CATASTROFICO</v>
      </c>
      <c r="P13" s="1" t="str">
        <f>MR_Corrup2!I66</f>
        <v>EXTREMO</v>
      </c>
      <c r="Q13" s="899" t="s">
        <v>937</v>
      </c>
      <c r="R13" s="900" t="s">
        <v>1041</v>
      </c>
      <c r="S13" s="901" t="s">
        <v>1042</v>
      </c>
      <c r="T13" s="902" t="s">
        <v>1043</v>
      </c>
      <c r="U13" s="901" t="s">
        <v>1044</v>
      </c>
      <c r="V13" s="515" t="s">
        <v>1045</v>
      </c>
      <c r="W13" s="319"/>
      <c r="X13" s="319"/>
      <c r="Y13" s="319"/>
      <c r="Z13" s="319"/>
      <c r="AA13" s="319"/>
      <c r="AB13" s="319"/>
      <c r="AC13" s="319"/>
      <c r="AD13" s="319"/>
      <c r="AE13" s="319"/>
    </row>
    <row r="14" spans="1:31" ht="144" customHeight="1" x14ac:dyDescent="0.25">
      <c r="A14" s="811"/>
      <c r="B14" s="618"/>
      <c r="C14" s="323" t="str">
        <f>MR_Corrup1!C13</f>
        <v>RC-PCR-2</v>
      </c>
      <c r="D14" s="67" t="str">
        <f>+MR_Corrup1!G13</f>
        <v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v>
      </c>
      <c r="E14" s="67" t="str">
        <f>+MR_Corrup1!H13</f>
        <v xml:space="preserve">1) Intereses personales
</v>
      </c>
      <c r="F14" s="67" t="str">
        <f>+MR_Corrup1!I13</f>
        <v>1) Sanciones administrativas y/o disciplinarias.
2) Hallazgos de entes de control.
3) Afectación de la imagen de la Secretaría.
4) Incumplimiento de la normatividad legal vigente.
5) Quejas por parte de terceros.
6) Demandas.</v>
      </c>
      <c r="G14" s="68" t="str">
        <f>CONCATENATE(" *",MR_Corrup2!D23," *",MR_Corrup2!D24," *",MR_Corrup2!D25," *",MR_Corrup2!D26," *",MR_Corrup2!D27," *",MR_Corrup2!D28)</f>
        <v xml:space="preserve"> *PREVENTIVO * * * * *</v>
      </c>
      <c r="H14" s="69" t="str">
        <f>CONCATENATE(" *",MR_Corrup2!F23," *",MR_Corrup2!F24," *",MR_Corrup2!F25," *",MR_Corrup2!F26," *",MR_Corrup2!F27," *",MR_Corrup2!F28," *")</f>
        <v xml:space="preserve">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 *</v>
      </c>
      <c r="I14" s="19" t="str">
        <f>MR_Corrup2!D67</f>
        <v>RARO</v>
      </c>
      <c r="J14" s="19" t="str">
        <f>MR_Corrup2!E67</f>
        <v>MAYOR</v>
      </c>
      <c r="K14" s="1" t="str">
        <f>MR_Corrup2!F67</f>
        <v>ALTO</v>
      </c>
      <c r="L14" s="433" t="str">
        <f>CONCATENATE(" *",MR_Corrup2!Q23," *",MR_Corrup2!Q24," *",MR_Corrup2!Q25," *",MR_Corrup2!Q26," *",MR_Corrup2!Q27," *",MR_Corrup2!Q28)</f>
        <v xml:space="preserve"> *FUERTEFUERTE *FUERTE * * * *</v>
      </c>
      <c r="M14" s="18" t="str">
        <f>MR_Corrup2!G67</f>
        <v>FUERTE</v>
      </c>
      <c r="N14" s="19" t="str">
        <f>+MR_Corrup2!J67</f>
        <v>RARO</v>
      </c>
      <c r="O14" s="19" t="str">
        <f>J14</f>
        <v>MAYOR</v>
      </c>
      <c r="P14" s="1" t="str">
        <f>MR_Corrup2!I67</f>
        <v>ALTO</v>
      </c>
      <c r="Q14" s="899" t="s">
        <v>937</v>
      </c>
      <c r="R14" s="900" t="s">
        <v>1074</v>
      </c>
      <c r="S14" s="900" t="s">
        <v>1075</v>
      </c>
      <c r="T14" s="902" t="s">
        <v>1076</v>
      </c>
      <c r="U14" s="901" t="s">
        <v>1066</v>
      </c>
      <c r="V14" s="515" t="s">
        <v>1067</v>
      </c>
      <c r="W14" s="319"/>
      <c r="X14" s="319"/>
      <c r="Y14" s="319"/>
      <c r="Z14" s="319"/>
      <c r="AA14" s="319"/>
      <c r="AB14" s="319"/>
      <c r="AC14" s="319"/>
      <c r="AD14" s="319"/>
      <c r="AE14" s="319"/>
    </row>
    <row r="15" spans="1:31" ht="45" x14ac:dyDescent="0.25">
      <c r="A15" s="811"/>
      <c r="B15" s="618"/>
      <c r="C15" s="323" t="str">
        <f>MR_Corrup1!C14</f>
        <v>--</v>
      </c>
      <c r="D15" s="67">
        <f>+MR_Corrup1!G14</f>
        <v>0</v>
      </c>
      <c r="E15" s="67">
        <f>+MR_Corrup1!H14</f>
        <v>0</v>
      </c>
      <c r="F15" s="67">
        <f>+MR_Corrup1!I14</f>
        <v>0</v>
      </c>
      <c r="G15" s="68" t="str">
        <f>CONCATENATE(" *",MR_Corrup2!D34," *",MR_Corrup2!D35," *",MR_Corrup2!D36," *",MR_Corrup2!D37," *",MR_Corrup2!D38," *",MR_Corrup2!D39)</f>
        <v xml:space="preserve"> * * * * * *</v>
      </c>
      <c r="H15" s="69" t="str">
        <f>CONCATENATE(" *",MR_Corrup2!F34," *",MR_Corrup2!F35," *",MR_Corrup2!F36," *",MR_Corrup2!F37," *",MR_Corrup2!F38," *",MR_Corrup2!F39," *")</f>
        <v xml:space="preserve"> * * * * * * *</v>
      </c>
      <c r="I15" s="19">
        <f>MR_Corrup2!D68</f>
        <v>0</v>
      </c>
      <c r="J15" s="19" t="str">
        <f>MR_Corrup2!E68</f>
        <v>SIN IMPACTO</v>
      </c>
      <c r="K15" s="1" t="e">
        <f>MR_Corrup2!F68</f>
        <v>#N/A</v>
      </c>
      <c r="L15" s="433" t="str">
        <f>CONCATENATE(" *",MR_Corrup2!Q34," *",MR_Corrup2!Q35," *",MR_Corrup2!Q36," *",MR_Corrup2!Q37," *",MR_Corrup2!Q38," *",MR_Corrup2!Q39)</f>
        <v xml:space="preserve"> *FUERTE *FUERTE *FUERTE *FUERTE *FUERTE *FUERTE</v>
      </c>
      <c r="M15" s="18" t="e">
        <f>MR_Corrup2!G68</f>
        <v>#DIV/0!</v>
      </c>
      <c r="N15" s="19" t="e">
        <f>+MR_Corrup2!J68</f>
        <v>#DIV/0!</v>
      </c>
      <c r="O15" s="19" t="str">
        <f>J15</f>
        <v>SIN IMPACTO</v>
      </c>
      <c r="P15" s="1" t="e">
        <f>MR_Corrup2!I68</f>
        <v>#DIV/0!</v>
      </c>
      <c r="Q15" s="73"/>
      <c r="R15" s="490"/>
      <c r="S15" s="488"/>
      <c r="T15" s="489"/>
      <c r="U15" s="489"/>
      <c r="V15" s="453"/>
      <c r="W15" s="319"/>
      <c r="X15" s="319"/>
      <c r="Y15" s="319"/>
      <c r="Z15" s="319"/>
      <c r="AA15" s="319"/>
      <c r="AB15" s="319"/>
      <c r="AC15" s="319"/>
      <c r="AD15" s="319"/>
      <c r="AE15" s="319"/>
    </row>
    <row r="16" spans="1:31" x14ac:dyDescent="0.25">
      <c r="A16" s="811"/>
      <c r="B16" s="618"/>
      <c r="C16" s="323" t="str">
        <f>MR_Corrup1!C15</f>
        <v>--</v>
      </c>
      <c r="D16" s="67">
        <f>+MR_Corrup1!G15</f>
        <v>0</v>
      </c>
      <c r="E16" s="67">
        <f>+MR_Corrup1!H15</f>
        <v>0</v>
      </c>
      <c r="F16" s="67">
        <f>+MR_Corrup1!I15</f>
        <v>0</v>
      </c>
      <c r="G16" s="68" t="str">
        <f>CONCATENATE(" *",MR_Corrup2!D45," *",MR_Corrup2!D46," *",MR_Corrup2!D47," *",MR_Corrup2!D48," *",MR_Corrup2!D49," *",MR_Corrup2!D50)</f>
        <v xml:space="preserve"> * * * * * *</v>
      </c>
      <c r="H16" s="69" t="str">
        <f>CONCATENATE(" *",MR_Corrup2!F45," *",MR_Corrup2!F46," *",MR_Corrup2!F47," *",MR_Corrup2!F48," *",MR_Corrup2!F49," *",MR_Corrup2!F50," *")</f>
        <v xml:space="preserve"> * * * * * * *</v>
      </c>
      <c r="I16" s="19">
        <f>MR_Corrup2!D69</f>
        <v>0</v>
      </c>
      <c r="J16" s="19" t="str">
        <f>MR_Corrup2!E69</f>
        <v>SIN IMPACTO</v>
      </c>
      <c r="K16" s="1" t="e">
        <f>MR_Corrup2!F69</f>
        <v>#N/A</v>
      </c>
      <c r="L16" s="433" t="str">
        <f>CONCATENATE(" *",MR_Corrup2!Q45," *",MR_Corrup2!Q46," *",MR_Corrup2!Q47," *",MR_Corrup2!Q48," *",MR_Corrup2!Q49," *",MR_Corrup2!Q50)</f>
        <v xml:space="preserve"> * * * * * *</v>
      </c>
      <c r="M16" s="18" t="e">
        <f>MR_Corrup2!G69</f>
        <v>#DIV/0!</v>
      </c>
      <c r="N16" s="19" t="e">
        <f>+MR_Corrup2!J69</f>
        <v>#DIV/0!</v>
      </c>
      <c r="O16" s="19" t="str">
        <f>J16</f>
        <v>SIN IMPACTO</v>
      </c>
      <c r="P16" s="1" t="e">
        <f>MR_Corrup2!I69</f>
        <v>#DIV/0!</v>
      </c>
      <c r="Q16" s="73"/>
      <c r="R16" s="75"/>
      <c r="S16" s="75"/>
      <c r="T16" s="75"/>
      <c r="U16" s="75"/>
      <c r="V16" s="74"/>
      <c r="W16" s="319"/>
      <c r="X16" s="319"/>
      <c r="Y16" s="319"/>
      <c r="Z16" s="319"/>
      <c r="AA16" s="319"/>
      <c r="AB16" s="319"/>
      <c r="AC16" s="319"/>
      <c r="AD16" s="319"/>
      <c r="AE16" s="319"/>
    </row>
    <row r="17" spans="1:31" x14ac:dyDescent="0.25">
      <c r="A17" s="812"/>
      <c r="B17" s="816"/>
      <c r="C17" s="323" t="str">
        <f>MR_Corrup1!C16</f>
        <v>--</v>
      </c>
      <c r="D17" s="67">
        <f>+MR_Corrup1!G16</f>
        <v>0</v>
      </c>
      <c r="E17" s="67">
        <f>+MR_Corrup1!H16</f>
        <v>0</v>
      </c>
      <c r="F17" s="67">
        <f>+MR_Corrup1!I16</f>
        <v>0</v>
      </c>
      <c r="G17" s="68" t="str">
        <f>CONCATENATE(" *",MR_Corrup2!D56," *",MR_Corrup2!D57," *",MR_Corrup2!D58," *",MR_Corrup2!D59," *",MR_Corrup2!D60," *",MR_Corrup2!D61)</f>
        <v xml:space="preserve"> * * * * * *</v>
      </c>
      <c r="H17" s="69" t="str">
        <f>CONCATENATE(" *",MR_Corrup2!F56," *",MR_Corrup2!F57," *",MR_Corrup2!F58," *",MR_Corrup2!F59," *",MR_Corrup2!F60," *",MR_Corrup2!F61," *")</f>
        <v xml:space="preserve"> * * * * * * *</v>
      </c>
      <c r="I17" s="19">
        <f>MR_Corrup2!D70</f>
        <v>0</v>
      </c>
      <c r="J17" s="19" t="str">
        <f>MR_Corrup2!E70</f>
        <v>SIN IMPACTO</v>
      </c>
      <c r="K17" s="1" t="e">
        <f>MR_Corrup2!F70</f>
        <v>#N/A</v>
      </c>
      <c r="L17" s="433" t="str">
        <f>CONCATENATE(" *",MR_Corrup2!Q56," *",MR_Corrup2!Q57," *",MR_Corrup2!Q58," *",MR_Corrup2!Q59," *",MR_Corrup2!Q60," *",MR_Corrup2!Q61)</f>
        <v xml:space="preserve"> * * * * * *</v>
      </c>
      <c r="M17" s="18" t="e">
        <f>MR_Corrup2!G70</f>
        <v>#DIV/0!</v>
      </c>
      <c r="N17" s="19" t="e">
        <f>+MR_Corrup2!J70</f>
        <v>#DIV/0!</v>
      </c>
      <c r="O17" s="19" t="str">
        <f>J17</f>
        <v>SIN IMPACTO</v>
      </c>
      <c r="P17" s="1" t="e">
        <f>MR_Corrup2!I70</f>
        <v>#DIV/0!</v>
      </c>
      <c r="Q17" s="73"/>
      <c r="R17" s="75"/>
      <c r="S17" s="75"/>
      <c r="T17" s="75"/>
      <c r="U17" s="75"/>
      <c r="V17" s="74"/>
      <c r="W17" s="319"/>
      <c r="X17" s="319"/>
      <c r="Y17" s="319"/>
      <c r="Z17" s="319"/>
      <c r="AA17" s="319"/>
      <c r="AB17" s="319"/>
      <c r="AC17" s="319"/>
      <c r="AD17" s="319"/>
      <c r="AE17" s="319"/>
    </row>
    <row r="18" spans="1:31" s="262" customFormat="1" x14ac:dyDescent="0.25">
      <c r="H18" s="87"/>
      <c r="I18" s="87"/>
      <c r="J18" s="87"/>
    </row>
    <row r="19" spans="1:31" x14ac:dyDescent="0.25">
      <c r="H19" s="320"/>
      <c r="I19" s="320"/>
      <c r="J19" s="320"/>
    </row>
    <row r="20" spans="1:31" x14ac:dyDescent="0.25">
      <c r="H20" s="320"/>
      <c r="I20" s="320"/>
      <c r="J20" s="320"/>
    </row>
    <row r="21" spans="1:31" x14ac:dyDescent="0.25">
      <c r="H21" s="320"/>
      <c r="I21" s="320"/>
      <c r="J21" s="320"/>
    </row>
    <row r="22" spans="1:31" x14ac:dyDescent="0.25">
      <c r="H22" s="320"/>
      <c r="I22" s="320"/>
      <c r="J22" s="320"/>
    </row>
    <row r="23" spans="1:31" x14ac:dyDescent="0.25">
      <c r="H23" s="320"/>
      <c r="I23" s="320"/>
      <c r="J23" s="320"/>
    </row>
    <row r="24" spans="1:31" x14ac:dyDescent="0.25">
      <c r="H24" s="320"/>
      <c r="I24" s="320"/>
      <c r="J24" s="320"/>
    </row>
    <row r="25" spans="1:31" x14ac:dyDescent="0.25">
      <c r="H25" s="320"/>
      <c r="I25" s="320"/>
      <c r="J25" s="320"/>
    </row>
    <row r="26" spans="1:31" x14ac:dyDescent="0.25">
      <c r="H26" s="320"/>
      <c r="I26" s="320"/>
      <c r="J26" s="320"/>
    </row>
    <row r="27" spans="1:31" x14ac:dyDescent="0.25">
      <c r="H27" s="320"/>
      <c r="I27" s="320"/>
      <c r="J27" s="320"/>
    </row>
    <row r="28" spans="1:31" x14ac:dyDescent="0.25">
      <c r="H28" s="320"/>
      <c r="I28" s="320"/>
      <c r="J28" s="320"/>
    </row>
    <row r="29" spans="1:31" x14ac:dyDescent="0.25">
      <c r="H29" s="320"/>
      <c r="I29" s="320"/>
      <c r="J29" s="320"/>
    </row>
    <row r="30" spans="1:31" x14ac:dyDescent="0.25">
      <c r="H30" s="320"/>
      <c r="I30" s="320"/>
      <c r="J30" s="320"/>
    </row>
    <row r="31" spans="1:31" x14ac:dyDescent="0.25">
      <c r="H31" s="320"/>
      <c r="I31" s="320"/>
      <c r="J31" s="320"/>
    </row>
    <row r="32" spans="1:31" x14ac:dyDescent="0.25">
      <c r="H32" s="320"/>
      <c r="I32" s="320"/>
      <c r="J32" s="320"/>
    </row>
    <row r="33" spans="3:10" x14ac:dyDescent="0.25">
      <c r="H33" s="320"/>
      <c r="I33" s="320"/>
      <c r="J33" s="320"/>
    </row>
    <row r="34" spans="3:10" x14ac:dyDescent="0.25">
      <c r="H34" s="320"/>
      <c r="I34" s="320"/>
      <c r="J34" s="320"/>
    </row>
    <row r="35" spans="3:10" x14ac:dyDescent="0.25">
      <c r="H35" s="196"/>
      <c r="I35" s="196"/>
      <c r="J35" s="196"/>
    </row>
    <row r="36" spans="3:10" x14ac:dyDescent="0.25">
      <c r="H36" s="320"/>
      <c r="I36" s="320"/>
      <c r="J36" s="320"/>
    </row>
    <row r="37" spans="3:10" x14ac:dyDescent="0.25">
      <c r="H37" s="320"/>
      <c r="I37" s="320"/>
      <c r="J37" s="320"/>
    </row>
    <row r="38" spans="3:10" x14ac:dyDescent="0.25">
      <c r="C38" s="156"/>
      <c r="H38" s="320"/>
      <c r="I38" s="320"/>
      <c r="J38" s="320"/>
    </row>
    <row r="39" spans="3:10" x14ac:dyDescent="0.25">
      <c r="H39" s="145"/>
      <c r="I39" s="145"/>
      <c r="J39" s="145"/>
    </row>
    <row r="40" spans="3:10" x14ac:dyDescent="0.25">
      <c r="H40" s="145"/>
      <c r="I40" s="145"/>
      <c r="J40" s="145"/>
    </row>
    <row r="41" spans="3:10" x14ac:dyDescent="0.25">
      <c r="H41" s="145"/>
      <c r="I41" s="145"/>
      <c r="J41" s="145"/>
    </row>
    <row r="42" spans="3:10" x14ac:dyDescent="0.25">
      <c r="H42" s="145"/>
      <c r="I42" s="145"/>
      <c r="J42" s="145"/>
    </row>
    <row r="43" spans="3:10" x14ac:dyDescent="0.25">
      <c r="H43" s="145"/>
      <c r="I43" s="145"/>
      <c r="J43" s="145"/>
    </row>
    <row r="44" spans="3:10" x14ac:dyDescent="0.25">
      <c r="H44" s="145"/>
      <c r="I44" s="145"/>
      <c r="J44" s="145"/>
    </row>
    <row r="45" spans="3:10" x14ac:dyDescent="0.25">
      <c r="H45" s="145"/>
      <c r="I45" s="145"/>
      <c r="J45" s="145"/>
    </row>
    <row r="46" spans="3:10" x14ac:dyDescent="0.25">
      <c r="H46" s="145"/>
      <c r="I46" s="145"/>
      <c r="J46" s="145"/>
    </row>
    <row r="47" spans="3:10" x14ac:dyDescent="0.25">
      <c r="H47" s="145"/>
      <c r="I47" s="145"/>
      <c r="J47" s="145"/>
    </row>
    <row r="48" spans="3:10" x14ac:dyDescent="0.25">
      <c r="H48" s="145"/>
      <c r="I48" s="145"/>
      <c r="J48" s="145"/>
    </row>
    <row r="49" spans="8:10" x14ac:dyDescent="0.25">
      <c r="H49" s="145"/>
      <c r="I49" s="145"/>
      <c r="J49" s="145"/>
    </row>
    <row r="50" spans="8:10" x14ac:dyDescent="0.25">
      <c r="H50" s="145"/>
      <c r="I50" s="145"/>
      <c r="J50" s="145"/>
    </row>
    <row r="51" spans="8:10" x14ac:dyDescent="0.25">
      <c r="H51" s="145"/>
      <c r="I51" s="145"/>
      <c r="J51" s="145"/>
    </row>
    <row r="52" spans="8:10" x14ac:dyDescent="0.25">
      <c r="H52" s="145"/>
      <c r="I52" s="145"/>
      <c r="J52" s="145"/>
    </row>
    <row r="53" spans="8:10" x14ac:dyDescent="0.25">
      <c r="H53" s="145"/>
      <c r="I53" s="145"/>
      <c r="J53" s="145"/>
    </row>
    <row r="54" spans="8:10" x14ac:dyDescent="0.25">
      <c r="H54" s="145"/>
      <c r="I54" s="145"/>
      <c r="J54" s="145"/>
    </row>
    <row r="55" spans="8:10" x14ac:dyDescent="0.25">
      <c r="H55" s="145"/>
      <c r="I55" s="145"/>
      <c r="J55" s="145"/>
    </row>
    <row r="56" spans="8:10" x14ac:dyDescent="0.25">
      <c r="H56" s="145"/>
      <c r="I56" s="145"/>
      <c r="J56" s="145"/>
    </row>
    <row r="57" spans="8:10" x14ac:dyDescent="0.25">
      <c r="H57" s="145"/>
      <c r="I57" s="145"/>
      <c r="J57" s="145"/>
    </row>
    <row r="58" spans="8:10" x14ac:dyDescent="0.25">
      <c r="H58" s="145"/>
      <c r="I58" s="145"/>
      <c r="J58" s="145"/>
    </row>
    <row r="59" spans="8:10" x14ac:dyDescent="0.25">
      <c r="H59" s="145"/>
      <c r="I59" s="145"/>
      <c r="J59" s="145"/>
    </row>
    <row r="60" spans="8:10" x14ac:dyDescent="0.25">
      <c r="H60" s="145"/>
      <c r="I60" s="145"/>
      <c r="J60" s="145"/>
    </row>
    <row r="61" spans="8:10" x14ac:dyDescent="0.25">
      <c r="H61" s="145"/>
      <c r="I61" s="145"/>
      <c r="J61" s="145"/>
    </row>
    <row r="62" spans="8:10" x14ac:dyDescent="0.25">
      <c r="H62" s="145"/>
      <c r="I62" s="145"/>
      <c r="J62" s="145"/>
    </row>
    <row r="63" spans="8:10" x14ac:dyDescent="0.25">
      <c r="H63" s="145"/>
      <c r="I63" s="145"/>
      <c r="J63" s="145"/>
    </row>
    <row r="64" spans="8:10" x14ac:dyDescent="0.25">
      <c r="H64" s="145"/>
      <c r="I64" s="145"/>
      <c r="J64" s="145"/>
    </row>
    <row r="65" spans="8:10" x14ac:dyDescent="0.25">
      <c r="H65" s="145"/>
      <c r="I65" s="145"/>
      <c r="J65" s="145"/>
    </row>
    <row r="66" spans="8:10" x14ac:dyDescent="0.25">
      <c r="H66" s="145"/>
      <c r="I66" s="145"/>
      <c r="J66" s="145"/>
    </row>
    <row r="67" spans="8:10" x14ac:dyDescent="0.25">
      <c r="H67" s="145"/>
      <c r="I67" s="145"/>
      <c r="J67" s="145"/>
    </row>
    <row r="68" spans="8:10" x14ac:dyDescent="0.25">
      <c r="H68" s="145"/>
      <c r="I68" s="145"/>
      <c r="J68" s="145"/>
    </row>
    <row r="69" spans="8:10" x14ac:dyDescent="0.25">
      <c r="H69" s="145"/>
      <c r="I69" s="145"/>
      <c r="J69" s="145"/>
    </row>
    <row r="70" spans="8:10" x14ac:dyDescent="0.25">
      <c r="H70" s="145"/>
      <c r="I70" s="145"/>
      <c r="J70" s="145"/>
    </row>
    <row r="71" spans="8:10" x14ac:dyDescent="0.25">
      <c r="H71" s="145"/>
      <c r="I71" s="145"/>
      <c r="J71" s="145"/>
    </row>
    <row r="72" spans="8:10" x14ac:dyDescent="0.25">
      <c r="H72" s="145"/>
      <c r="I72" s="145"/>
      <c r="J72" s="145"/>
    </row>
    <row r="73" spans="8:10" x14ac:dyDescent="0.25">
      <c r="H73" s="145"/>
      <c r="I73" s="145"/>
      <c r="J73" s="145"/>
    </row>
    <row r="74" spans="8:10" x14ac:dyDescent="0.25">
      <c r="H74" s="145"/>
      <c r="I74" s="145"/>
      <c r="J74" s="145"/>
    </row>
    <row r="75" spans="8:10" x14ac:dyDescent="0.25">
      <c r="H75" s="145"/>
      <c r="I75" s="145"/>
      <c r="J75" s="145"/>
    </row>
    <row r="76" spans="8:10" x14ac:dyDescent="0.25">
      <c r="H76" s="145"/>
      <c r="I76" s="145"/>
      <c r="J76" s="145"/>
    </row>
    <row r="77" spans="8:10" x14ac:dyDescent="0.25">
      <c r="H77" s="145"/>
      <c r="I77" s="145"/>
      <c r="J77" s="145"/>
    </row>
    <row r="78" spans="8:10" x14ac:dyDescent="0.25">
      <c r="H78" s="145"/>
      <c r="I78" s="145"/>
      <c r="J78" s="145"/>
    </row>
    <row r="79" spans="8:10" x14ac:dyDescent="0.25">
      <c r="H79" s="145"/>
      <c r="I79" s="145"/>
      <c r="J79" s="145"/>
    </row>
    <row r="80" spans="8:10" x14ac:dyDescent="0.25">
      <c r="H80" s="145"/>
      <c r="I80" s="145"/>
      <c r="J80" s="145"/>
    </row>
    <row r="81" spans="8:10" x14ac:dyDescent="0.25">
      <c r="H81" s="145"/>
      <c r="I81" s="145"/>
      <c r="J81" s="145"/>
    </row>
    <row r="82" spans="8:10" x14ac:dyDescent="0.25">
      <c r="H82" s="145"/>
      <c r="I82" s="145"/>
      <c r="J82" s="145"/>
    </row>
    <row r="83" spans="8:10" x14ac:dyDescent="0.25">
      <c r="H83" s="145"/>
      <c r="I83" s="145"/>
      <c r="J83" s="145"/>
    </row>
    <row r="84" spans="8:10" x14ac:dyDescent="0.25">
      <c r="H84" s="145"/>
      <c r="I84" s="145"/>
      <c r="J84" s="145"/>
    </row>
    <row r="85" spans="8:10" x14ac:dyDescent="0.25">
      <c r="H85" s="145"/>
      <c r="I85" s="145"/>
      <c r="J85" s="145"/>
    </row>
    <row r="86" spans="8:10" x14ac:dyDescent="0.25">
      <c r="H86" s="145"/>
      <c r="I86" s="145"/>
      <c r="J86" s="145"/>
    </row>
    <row r="87" spans="8:10" x14ac:dyDescent="0.25">
      <c r="H87" s="145"/>
      <c r="I87" s="145"/>
      <c r="J87" s="145"/>
    </row>
    <row r="88" spans="8:10" x14ac:dyDescent="0.25">
      <c r="H88" s="145"/>
      <c r="I88" s="145"/>
      <c r="J88" s="145"/>
    </row>
    <row r="89" spans="8:10" x14ac:dyDescent="0.25">
      <c r="H89" s="145"/>
      <c r="I89" s="145"/>
      <c r="J89" s="145"/>
    </row>
    <row r="90" spans="8:10" x14ac:dyDescent="0.25">
      <c r="H90" s="145"/>
      <c r="I90" s="145"/>
      <c r="J90" s="145"/>
    </row>
    <row r="91" spans="8:10" x14ac:dyDescent="0.25">
      <c r="H91" s="145"/>
      <c r="I91" s="145"/>
      <c r="J91" s="145"/>
    </row>
    <row r="92" spans="8:10" x14ac:dyDescent="0.25">
      <c r="H92" s="145"/>
      <c r="I92" s="145"/>
      <c r="J92" s="145"/>
    </row>
    <row r="93" spans="8:10" x14ac:dyDescent="0.25">
      <c r="H93" s="145"/>
      <c r="I93" s="145"/>
      <c r="J93" s="145"/>
    </row>
    <row r="94" spans="8:10" x14ac:dyDescent="0.25">
      <c r="H94" s="145"/>
      <c r="I94" s="145"/>
      <c r="J94" s="145"/>
    </row>
    <row r="95" spans="8:10" x14ac:dyDescent="0.25">
      <c r="H95" s="145"/>
      <c r="I95" s="145"/>
      <c r="J95" s="145"/>
    </row>
    <row r="96" spans="8:10" x14ac:dyDescent="0.25">
      <c r="H96" s="145"/>
      <c r="I96" s="145"/>
      <c r="J96" s="145"/>
    </row>
    <row r="97" spans="8:10" x14ac:dyDescent="0.25">
      <c r="H97" s="145"/>
      <c r="I97" s="145"/>
      <c r="J97" s="145"/>
    </row>
    <row r="98" spans="8:10" x14ac:dyDescent="0.25">
      <c r="H98" s="145"/>
      <c r="I98" s="145"/>
      <c r="J98" s="145"/>
    </row>
    <row r="99" spans="8:10" x14ac:dyDescent="0.25">
      <c r="H99" s="145"/>
      <c r="I99" s="145"/>
      <c r="J99" s="145"/>
    </row>
    <row r="100" spans="8:10" x14ac:dyDescent="0.25">
      <c r="H100" s="145"/>
      <c r="I100" s="145"/>
      <c r="J100" s="145"/>
    </row>
    <row r="101" spans="8:10" x14ac:dyDescent="0.25">
      <c r="H101" s="145"/>
      <c r="I101" s="145"/>
      <c r="J101" s="145"/>
    </row>
    <row r="102" spans="8:10" x14ac:dyDescent="0.25">
      <c r="H102" s="145"/>
      <c r="I102" s="145"/>
      <c r="J102" s="145"/>
    </row>
    <row r="103" spans="8:10" x14ac:dyDescent="0.25">
      <c r="H103" s="145"/>
      <c r="I103" s="145"/>
      <c r="J103" s="145"/>
    </row>
    <row r="104" spans="8:10" x14ac:dyDescent="0.25">
      <c r="H104" s="145"/>
      <c r="I104" s="145"/>
      <c r="J104" s="145"/>
    </row>
    <row r="105" spans="8:10" x14ac:dyDescent="0.25">
      <c r="H105" s="145"/>
      <c r="I105" s="145"/>
      <c r="J105" s="145"/>
    </row>
    <row r="106" spans="8:10" x14ac:dyDescent="0.25">
      <c r="H106" s="145"/>
      <c r="I106" s="145"/>
      <c r="J106" s="145"/>
    </row>
    <row r="107" spans="8:10" x14ac:dyDescent="0.25">
      <c r="H107" s="145"/>
      <c r="I107" s="145"/>
      <c r="J107" s="145"/>
    </row>
    <row r="108" spans="8:10" x14ac:dyDescent="0.25">
      <c r="H108" s="145"/>
      <c r="I108" s="145"/>
      <c r="J108" s="145"/>
    </row>
    <row r="109" spans="8:10" x14ac:dyDescent="0.25">
      <c r="H109" s="145"/>
      <c r="I109" s="145"/>
      <c r="J109" s="145"/>
    </row>
    <row r="110" spans="8:10" x14ac:dyDescent="0.25">
      <c r="H110" s="145"/>
      <c r="I110" s="145"/>
      <c r="J110" s="145"/>
    </row>
    <row r="111" spans="8:10" x14ac:dyDescent="0.25">
      <c r="H111" s="145"/>
      <c r="I111" s="145"/>
      <c r="J111" s="145"/>
    </row>
    <row r="112" spans="8:10" x14ac:dyDescent="0.25">
      <c r="H112" s="145"/>
      <c r="I112" s="145"/>
      <c r="J112" s="145"/>
    </row>
    <row r="113" spans="8:10" x14ac:dyDescent="0.25">
      <c r="H113" s="145"/>
      <c r="I113" s="145"/>
      <c r="J113" s="145"/>
    </row>
    <row r="114" spans="8:10" x14ac:dyDescent="0.25">
      <c r="H114" s="145"/>
      <c r="I114" s="145"/>
      <c r="J114" s="145"/>
    </row>
    <row r="115" spans="8:10" x14ac:dyDescent="0.25">
      <c r="H115" s="145"/>
      <c r="I115" s="145"/>
      <c r="J115" s="145"/>
    </row>
    <row r="116" spans="8:10" x14ac:dyDescent="0.25">
      <c r="H116" s="145"/>
      <c r="I116" s="145"/>
      <c r="J116" s="145"/>
    </row>
    <row r="117" spans="8:10" x14ac:dyDescent="0.25">
      <c r="H117" s="145"/>
      <c r="I117" s="145"/>
      <c r="J117" s="145"/>
    </row>
    <row r="118" spans="8:10" x14ac:dyDescent="0.25">
      <c r="H118" s="145"/>
      <c r="I118" s="145"/>
      <c r="J118" s="145"/>
    </row>
    <row r="119" spans="8:10" x14ac:dyDescent="0.25">
      <c r="H119" s="145"/>
      <c r="I119" s="145"/>
      <c r="J119" s="145"/>
    </row>
    <row r="120" spans="8:10" x14ac:dyDescent="0.25">
      <c r="H120" s="145"/>
      <c r="I120" s="145"/>
      <c r="J120" s="145"/>
    </row>
    <row r="121" spans="8:10" x14ac:dyDescent="0.25">
      <c r="H121" s="145"/>
      <c r="I121" s="145"/>
      <c r="J121" s="145"/>
    </row>
    <row r="122" spans="8:10" x14ac:dyDescent="0.25">
      <c r="H122" s="145"/>
      <c r="I122" s="145"/>
      <c r="J122" s="145"/>
    </row>
    <row r="123" spans="8:10" x14ac:dyDescent="0.25">
      <c r="H123" s="145"/>
      <c r="I123" s="145"/>
      <c r="J123" s="145"/>
    </row>
    <row r="124" spans="8:10" x14ac:dyDescent="0.25">
      <c r="H124" s="145"/>
      <c r="I124" s="145"/>
      <c r="J124" s="145"/>
    </row>
    <row r="125" spans="8:10" x14ac:dyDescent="0.25">
      <c r="H125" s="145"/>
      <c r="I125" s="145"/>
      <c r="J125" s="145"/>
    </row>
    <row r="126" spans="8:10" x14ac:dyDescent="0.25">
      <c r="H126" s="145"/>
      <c r="I126" s="145"/>
      <c r="J126" s="145"/>
    </row>
    <row r="127" spans="8:10" x14ac:dyDescent="0.25">
      <c r="H127" s="145"/>
      <c r="I127" s="145"/>
      <c r="J127" s="145"/>
    </row>
    <row r="128" spans="8:10" x14ac:dyDescent="0.25">
      <c r="H128" s="145"/>
      <c r="I128" s="145"/>
      <c r="J128" s="145"/>
    </row>
    <row r="129" spans="8:10" x14ac:dyDescent="0.25">
      <c r="H129" s="145"/>
      <c r="I129" s="145"/>
      <c r="J129" s="145"/>
    </row>
    <row r="130" spans="8:10" x14ac:dyDescent="0.25">
      <c r="H130" s="145"/>
      <c r="I130" s="145"/>
      <c r="J130" s="145"/>
    </row>
    <row r="131" spans="8:10" x14ac:dyDescent="0.25">
      <c r="H131" s="145"/>
      <c r="I131" s="145"/>
      <c r="J131" s="145"/>
    </row>
    <row r="132" spans="8:10" x14ac:dyDescent="0.25">
      <c r="H132" s="145"/>
      <c r="I132" s="145"/>
      <c r="J132" s="145"/>
    </row>
    <row r="133" spans="8:10" x14ac:dyDescent="0.25">
      <c r="H133" s="145"/>
      <c r="I133" s="145"/>
      <c r="J133" s="145"/>
    </row>
    <row r="134" spans="8:10" x14ac:dyDescent="0.25">
      <c r="H134" s="145"/>
      <c r="I134" s="145"/>
      <c r="J134" s="145"/>
    </row>
    <row r="135" spans="8:10" x14ac:dyDescent="0.25">
      <c r="H135" s="145"/>
      <c r="I135" s="145"/>
      <c r="J135" s="145"/>
    </row>
    <row r="136" spans="8:10" x14ac:dyDescent="0.25">
      <c r="H136" s="145"/>
      <c r="I136" s="145"/>
      <c r="J136" s="145"/>
    </row>
    <row r="137" spans="8:10" x14ac:dyDescent="0.25">
      <c r="H137" s="145"/>
      <c r="I137" s="145"/>
      <c r="J137" s="145"/>
    </row>
    <row r="138" spans="8:10" x14ac:dyDescent="0.25">
      <c r="H138" s="145"/>
      <c r="I138" s="145"/>
      <c r="J138" s="145"/>
    </row>
    <row r="139" spans="8:10" x14ac:dyDescent="0.25">
      <c r="H139" s="145"/>
      <c r="I139" s="145"/>
      <c r="J139" s="145"/>
    </row>
    <row r="140" spans="8:10" x14ac:dyDescent="0.25">
      <c r="H140" s="145"/>
      <c r="I140" s="145"/>
      <c r="J140" s="145"/>
    </row>
    <row r="141" spans="8:10" x14ac:dyDescent="0.25">
      <c r="H141" s="145"/>
      <c r="I141" s="145"/>
      <c r="J141" s="145"/>
    </row>
    <row r="142" spans="8:10" x14ac:dyDescent="0.25">
      <c r="H142" s="145"/>
      <c r="I142" s="145"/>
      <c r="J142" s="145"/>
    </row>
    <row r="143" spans="8:10" x14ac:dyDescent="0.25">
      <c r="H143" s="145"/>
      <c r="I143" s="145"/>
      <c r="J143" s="145"/>
    </row>
    <row r="144" spans="8:10" x14ac:dyDescent="0.25">
      <c r="H144" s="145"/>
      <c r="I144" s="145"/>
      <c r="J144" s="145"/>
    </row>
    <row r="145" spans="8:10" x14ac:dyDescent="0.25">
      <c r="H145" s="145"/>
      <c r="I145" s="145"/>
      <c r="J145" s="145"/>
    </row>
    <row r="146" spans="8:10" x14ac:dyDescent="0.25">
      <c r="H146" s="145"/>
      <c r="I146" s="145"/>
      <c r="J146" s="145"/>
    </row>
    <row r="147" spans="8:10" x14ac:dyDescent="0.25">
      <c r="H147" s="145"/>
      <c r="I147" s="145"/>
      <c r="J147" s="145"/>
    </row>
    <row r="148" spans="8:10" x14ac:dyDescent="0.25">
      <c r="H148" s="145"/>
      <c r="I148" s="145"/>
      <c r="J148" s="145"/>
    </row>
    <row r="149" spans="8:10" x14ac:dyDescent="0.25">
      <c r="H149" s="145"/>
      <c r="I149" s="145"/>
      <c r="J149" s="145"/>
    </row>
    <row r="150" spans="8:10" x14ac:dyDescent="0.25">
      <c r="H150" s="145"/>
      <c r="I150" s="145"/>
      <c r="J150" s="145"/>
    </row>
    <row r="151" spans="8:10" x14ac:dyDescent="0.25">
      <c r="H151" s="145"/>
      <c r="I151" s="145"/>
      <c r="J151" s="145"/>
    </row>
    <row r="152" spans="8:10" x14ac:dyDescent="0.25">
      <c r="H152" s="145"/>
      <c r="I152" s="145"/>
      <c r="J152" s="145"/>
    </row>
    <row r="153" spans="8:10" x14ac:dyDescent="0.25">
      <c r="H153" s="145"/>
      <c r="I153" s="145"/>
      <c r="J153" s="145"/>
    </row>
    <row r="154" spans="8:10" x14ac:dyDescent="0.25">
      <c r="H154" s="145"/>
      <c r="I154" s="145"/>
      <c r="J154" s="145"/>
    </row>
    <row r="155" spans="8:10" x14ac:dyDescent="0.25">
      <c r="H155" s="145"/>
      <c r="I155" s="145"/>
      <c r="J155" s="145"/>
    </row>
    <row r="156" spans="8:10" x14ac:dyDescent="0.25">
      <c r="H156" s="145"/>
      <c r="I156" s="145"/>
      <c r="J156" s="145"/>
    </row>
    <row r="157" spans="8:10" x14ac:dyDescent="0.25">
      <c r="H157" s="145"/>
      <c r="I157" s="145"/>
      <c r="J157" s="145"/>
    </row>
    <row r="158" spans="8:10" x14ac:dyDescent="0.25">
      <c r="H158" s="145"/>
      <c r="I158" s="145"/>
      <c r="J158" s="145"/>
    </row>
    <row r="159" spans="8:10" x14ac:dyDescent="0.25">
      <c r="H159" s="145"/>
      <c r="I159" s="145"/>
      <c r="J159" s="145"/>
    </row>
    <row r="160" spans="8:10" x14ac:dyDescent="0.25">
      <c r="H160" s="145"/>
      <c r="I160" s="145"/>
      <c r="J160" s="145"/>
    </row>
    <row r="161" spans="8:10" x14ac:dyDescent="0.25">
      <c r="H161" s="145"/>
      <c r="I161" s="145"/>
      <c r="J161" s="145"/>
    </row>
    <row r="162" spans="8:10" x14ac:dyDescent="0.25">
      <c r="H162" s="145"/>
      <c r="I162" s="145"/>
      <c r="J162" s="145"/>
    </row>
    <row r="163" spans="8:10" x14ac:dyDescent="0.25">
      <c r="H163" s="145"/>
      <c r="I163" s="145"/>
      <c r="J163" s="145"/>
    </row>
    <row r="164" spans="8:10" x14ac:dyDescent="0.25">
      <c r="H164" s="145"/>
      <c r="I164" s="145"/>
      <c r="J164" s="145"/>
    </row>
    <row r="165" spans="8:10" x14ac:dyDescent="0.25">
      <c r="H165" s="145"/>
      <c r="I165" s="145"/>
      <c r="J165" s="145"/>
    </row>
    <row r="166" spans="8:10" x14ac:dyDescent="0.25">
      <c r="H166" s="145"/>
      <c r="I166" s="145"/>
      <c r="J166" s="145"/>
    </row>
    <row r="167" spans="8:10" x14ac:dyDescent="0.25">
      <c r="H167" s="145"/>
      <c r="I167" s="145"/>
      <c r="J167" s="145"/>
    </row>
    <row r="168" spans="8:10" x14ac:dyDescent="0.25">
      <c r="H168" s="145"/>
      <c r="I168" s="145"/>
      <c r="J168" s="145"/>
    </row>
    <row r="169" spans="8:10" x14ac:dyDescent="0.25">
      <c r="H169" s="145"/>
      <c r="I169" s="145"/>
      <c r="J169" s="145"/>
    </row>
    <row r="170" spans="8:10" x14ac:dyDescent="0.25">
      <c r="H170" s="145"/>
      <c r="I170" s="145"/>
      <c r="J170" s="145"/>
    </row>
    <row r="171" spans="8:10" x14ac:dyDescent="0.25">
      <c r="H171" s="145"/>
      <c r="I171" s="145"/>
      <c r="J171" s="145"/>
    </row>
    <row r="172" spans="8:10" x14ac:dyDescent="0.25">
      <c r="H172" s="145"/>
      <c r="I172" s="145"/>
      <c r="J172" s="145"/>
    </row>
    <row r="173" spans="8:10" x14ac:dyDescent="0.25">
      <c r="H173" s="145"/>
      <c r="I173" s="145"/>
      <c r="J173" s="145"/>
    </row>
    <row r="174" spans="8:10" x14ac:dyDescent="0.25">
      <c r="H174" s="145"/>
      <c r="I174" s="145"/>
      <c r="J174" s="145"/>
    </row>
    <row r="175" spans="8:10" x14ac:dyDescent="0.25">
      <c r="H175" s="145"/>
      <c r="I175" s="145"/>
      <c r="J175" s="145"/>
    </row>
    <row r="176" spans="8:10" x14ac:dyDescent="0.25">
      <c r="H176" s="145"/>
      <c r="I176" s="145"/>
      <c r="J176" s="145"/>
    </row>
    <row r="177" spans="8:10" x14ac:dyDescent="0.25">
      <c r="H177" s="145"/>
      <c r="I177" s="145"/>
      <c r="J177" s="145"/>
    </row>
    <row r="178" spans="8:10" x14ac:dyDescent="0.25">
      <c r="H178" s="145"/>
      <c r="I178" s="145"/>
      <c r="J178" s="145"/>
    </row>
    <row r="179" spans="8:10" x14ac:dyDescent="0.25">
      <c r="H179" s="145"/>
      <c r="I179" s="145"/>
      <c r="J179" s="145"/>
    </row>
    <row r="180" spans="8:10" x14ac:dyDescent="0.25">
      <c r="H180" s="145"/>
      <c r="I180" s="145"/>
      <c r="J180" s="145"/>
    </row>
    <row r="181" spans="8:10" x14ac:dyDescent="0.25">
      <c r="H181" s="145"/>
      <c r="I181" s="145"/>
      <c r="J181" s="145"/>
    </row>
    <row r="182" spans="8:10" x14ac:dyDescent="0.25">
      <c r="H182" s="145"/>
      <c r="I182" s="145"/>
      <c r="J182" s="145"/>
    </row>
    <row r="183" spans="8:10" x14ac:dyDescent="0.25">
      <c r="H183" s="145"/>
      <c r="I183" s="145"/>
      <c r="J183" s="145"/>
    </row>
    <row r="184" spans="8:10" x14ac:dyDescent="0.25">
      <c r="H184" s="145"/>
      <c r="I184" s="145"/>
      <c r="J184" s="145"/>
    </row>
    <row r="185" spans="8:10" x14ac:dyDescent="0.25">
      <c r="H185" s="145"/>
      <c r="I185" s="145"/>
      <c r="J185" s="145"/>
    </row>
    <row r="186" spans="8:10" x14ac:dyDescent="0.25">
      <c r="H186" s="145"/>
      <c r="I186" s="145"/>
      <c r="J186" s="145"/>
    </row>
    <row r="187" spans="8:10" x14ac:dyDescent="0.25">
      <c r="H187" s="145"/>
      <c r="I187" s="145"/>
      <c r="J187" s="145"/>
    </row>
    <row r="188" spans="8:10" x14ac:dyDescent="0.25">
      <c r="H188" s="145"/>
      <c r="I188" s="145"/>
      <c r="J188" s="145"/>
    </row>
    <row r="189" spans="8:10" x14ac:dyDescent="0.25">
      <c r="H189" s="145"/>
      <c r="I189" s="145"/>
      <c r="J189" s="145"/>
    </row>
    <row r="190" spans="8:10" x14ac:dyDescent="0.25">
      <c r="H190" s="145"/>
      <c r="I190" s="145"/>
      <c r="J190" s="145"/>
    </row>
    <row r="191" spans="8:10" x14ac:dyDescent="0.25">
      <c r="H191" s="145"/>
      <c r="I191" s="145"/>
      <c r="J191" s="145"/>
    </row>
    <row r="192" spans="8:10" x14ac:dyDescent="0.25">
      <c r="H192" s="145"/>
      <c r="I192" s="145"/>
      <c r="J192" s="145"/>
    </row>
    <row r="193" spans="8:10" x14ac:dyDescent="0.25">
      <c r="H193" s="145"/>
      <c r="I193" s="145"/>
      <c r="J193" s="145"/>
    </row>
    <row r="194" spans="8:10" x14ac:dyDescent="0.25">
      <c r="H194" s="145"/>
      <c r="I194" s="145"/>
      <c r="J194" s="145"/>
    </row>
    <row r="195" spans="8:10" x14ac:dyDescent="0.25">
      <c r="H195" s="145"/>
      <c r="I195" s="145"/>
      <c r="J195" s="145"/>
    </row>
    <row r="196" spans="8:10" x14ac:dyDescent="0.25">
      <c r="H196" s="145"/>
      <c r="I196" s="145"/>
      <c r="J196" s="145"/>
    </row>
    <row r="197" spans="8:10" x14ac:dyDescent="0.25">
      <c r="H197" s="145"/>
      <c r="I197" s="145"/>
      <c r="J197" s="145"/>
    </row>
    <row r="198" spans="8:10" x14ac:dyDescent="0.25">
      <c r="H198" s="145"/>
      <c r="I198" s="145"/>
      <c r="J198" s="145"/>
    </row>
    <row r="199" spans="8:10" x14ac:dyDescent="0.25">
      <c r="H199" s="145"/>
      <c r="I199" s="145"/>
      <c r="J199" s="145"/>
    </row>
    <row r="200" spans="8:10" x14ac:dyDescent="0.25">
      <c r="H200" s="145"/>
      <c r="I200" s="145"/>
      <c r="J200" s="145"/>
    </row>
    <row r="201" spans="8:10" x14ac:dyDescent="0.25">
      <c r="H201" s="145"/>
      <c r="I201" s="145"/>
      <c r="J201" s="145"/>
    </row>
    <row r="202" spans="8:10" x14ac:dyDescent="0.25">
      <c r="H202" s="145"/>
      <c r="I202" s="145"/>
      <c r="J202" s="145"/>
    </row>
    <row r="203" spans="8:10" x14ac:dyDescent="0.25">
      <c r="H203" s="145"/>
      <c r="I203" s="145"/>
      <c r="J203" s="145"/>
    </row>
    <row r="204" spans="8:10" x14ac:dyDescent="0.25">
      <c r="H204" s="145"/>
      <c r="I204" s="145"/>
      <c r="J204" s="145"/>
    </row>
    <row r="205" spans="8:10" x14ac:dyDescent="0.25">
      <c r="H205" s="145"/>
      <c r="I205" s="145"/>
      <c r="J205" s="145"/>
    </row>
    <row r="206" spans="8:10" x14ac:dyDescent="0.25">
      <c r="H206" s="145"/>
      <c r="I206" s="145"/>
      <c r="J206" s="145"/>
    </row>
    <row r="207" spans="8:10" x14ac:dyDescent="0.25">
      <c r="H207" s="145"/>
      <c r="I207" s="145"/>
      <c r="J207" s="145"/>
    </row>
    <row r="208" spans="8:10" x14ac:dyDescent="0.25">
      <c r="H208" s="145"/>
      <c r="I208" s="145"/>
      <c r="J208" s="145"/>
    </row>
    <row r="209" spans="8:10" x14ac:dyDescent="0.25">
      <c r="H209" s="145"/>
      <c r="I209" s="145"/>
      <c r="J209" s="145"/>
    </row>
    <row r="210" spans="8:10" x14ac:dyDescent="0.25">
      <c r="H210" s="145"/>
      <c r="I210" s="145"/>
      <c r="J210" s="145"/>
    </row>
    <row r="211" spans="8:10" x14ac:dyDescent="0.25">
      <c r="H211" s="145"/>
      <c r="I211" s="145"/>
      <c r="J211" s="145"/>
    </row>
    <row r="212" spans="8:10" x14ac:dyDescent="0.25">
      <c r="H212" s="145"/>
      <c r="I212" s="145"/>
      <c r="J212" s="145"/>
    </row>
    <row r="213" spans="8:10" x14ac:dyDescent="0.25">
      <c r="H213" s="145"/>
      <c r="I213" s="145"/>
      <c r="J213" s="145"/>
    </row>
    <row r="214" spans="8:10" x14ac:dyDescent="0.25">
      <c r="H214" s="145"/>
      <c r="I214" s="145"/>
      <c r="J214" s="145"/>
    </row>
    <row r="215" spans="8:10" x14ac:dyDescent="0.25">
      <c r="H215" s="145"/>
      <c r="I215" s="145"/>
      <c r="J215" s="145"/>
    </row>
    <row r="216" spans="8:10" x14ac:dyDescent="0.25">
      <c r="H216" s="145"/>
      <c r="I216" s="145"/>
      <c r="J216" s="145"/>
    </row>
    <row r="217" spans="8:10" x14ac:dyDescent="0.25">
      <c r="H217" s="145"/>
      <c r="I217" s="145"/>
      <c r="J217" s="145"/>
    </row>
    <row r="218" spans="8:10" x14ac:dyDescent="0.25">
      <c r="H218" s="145"/>
      <c r="I218" s="145"/>
      <c r="J218" s="145"/>
    </row>
    <row r="219" spans="8:10" x14ac:dyDescent="0.25">
      <c r="H219" s="145"/>
      <c r="I219" s="145"/>
      <c r="J219" s="145"/>
    </row>
    <row r="220" spans="8:10" x14ac:dyDescent="0.25">
      <c r="H220" s="145"/>
      <c r="I220" s="145"/>
      <c r="J220" s="145"/>
    </row>
    <row r="221" spans="8:10" x14ac:dyDescent="0.25">
      <c r="H221" s="145"/>
      <c r="I221" s="145"/>
      <c r="J221" s="145"/>
    </row>
    <row r="222" spans="8:10" x14ac:dyDescent="0.25">
      <c r="H222" s="145"/>
      <c r="I222" s="145"/>
      <c r="J222" s="145"/>
    </row>
    <row r="223" spans="8:10" x14ac:dyDescent="0.25">
      <c r="H223" s="145"/>
      <c r="I223" s="145"/>
      <c r="J223" s="145"/>
    </row>
    <row r="224" spans="8:10" x14ac:dyDescent="0.25">
      <c r="H224" s="145"/>
      <c r="I224" s="145"/>
      <c r="J224" s="145"/>
    </row>
    <row r="225" spans="8:10" x14ac:dyDescent="0.25">
      <c r="H225" s="145"/>
      <c r="I225" s="145"/>
      <c r="J225" s="145"/>
    </row>
    <row r="226" spans="8:10" x14ac:dyDescent="0.25">
      <c r="H226" s="145"/>
      <c r="I226" s="145"/>
      <c r="J226" s="145"/>
    </row>
    <row r="227" spans="8:10" x14ac:dyDescent="0.25">
      <c r="H227" s="145"/>
      <c r="I227" s="145"/>
      <c r="J227" s="145"/>
    </row>
    <row r="228" spans="8:10" x14ac:dyDescent="0.25">
      <c r="H228" s="145"/>
      <c r="I228" s="145"/>
      <c r="J228" s="145"/>
    </row>
    <row r="229" spans="8:10" x14ac:dyDescent="0.25">
      <c r="H229" s="145"/>
      <c r="I229" s="145"/>
      <c r="J229" s="145"/>
    </row>
    <row r="230" spans="8:10" x14ac:dyDescent="0.25">
      <c r="H230" s="145"/>
      <c r="I230" s="145"/>
      <c r="J230" s="145"/>
    </row>
    <row r="231" spans="8:10" x14ac:dyDescent="0.25">
      <c r="H231" s="145"/>
      <c r="I231" s="145"/>
      <c r="J231" s="145"/>
    </row>
    <row r="232" spans="8:10" x14ac:dyDescent="0.25">
      <c r="H232" s="145"/>
      <c r="I232" s="145"/>
      <c r="J232" s="145"/>
    </row>
    <row r="233" spans="8:10" x14ac:dyDescent="0.25">
      <c r="H233" s="145"/>
      <c r="I233" s="145"/>
      <c r="J233" s="145"/>
    </row>
    <row r="234" spans="8:10" x14ac:dyDescent="0.25">
      <c r="H234" s="145"/>
      <c r="I234" s="145"/>
      <c r="J234" s="145"/>
    </row>
    <row r="235" spans="8:10" x14ac:dyDescent="0.25">
      <c r="H235" s="145"/>
      <c r="I235" s="145"/>
      <c r="J235" s="145"/>
    </row>
    <row r="236" spans="8:10" x14ac:dyDescent="0.25">
      <c r="H236" s="145"/>
      <c r="I236" s="145"/>
      <c r="J236" s="145"/>
    </row>
    <row r="237" spans="8:10" x14ac:dyDescent="0.25">
      <c r="H237" s="145"/>
      <c r="I237" s="145"/>
      <c r="J237" s="145"/>
    </row>
    <row r="238" spans="8:10" x14ac:dyDescent="0.25">
      <c r="H238" s="145"/>
      <c r="I238" s="145"/>
      <c r="J238" s="145"/>
    </row>
    <row r="239" spans="8:10" x14ac:dyDescent="0.25">
      <c r="H239" s="145"/>
      <c r="I239" s="145"/>
      <c r="J239" s="145"/>
    </row>
    <row r="240" spans="8:10" x14ac:dyDescent="0.25">
      <c r="H240" s="145"/>
      <c r="I240" s="145"/>
      <c r="J240" s="145"/>
    </row>
    <row r="241" spans="8:10" x14ac:dyDescent="0.25">
      <c r="H241" s="145"/>
      <c r="I241" s="145"/>
      <c r="J241" s="145"/>
    </row>
    <row r="242" spans="8:10" x14ac:dyDescent="0.25">
      <c r="H242" s="145"/>
      <c r="I242" s="145"/>
      <c r="J242" s="145"/>
    </row>
    <row r="243" spans="8:10" x14ac:dyDescent="0.25">
      <c r="H243" s="145"/>
      <c r="I243" s="145"/>
      <c r="J243" s="145"/>
    </row>
    <row r="244" spans="8:10" x14ac:dyDescent="0.25">
      <c r="H244" s="145"/>
      <c r="I244" s="145"/>
      <c r="J244" s="145"/>
    </row>
    <row r="245" spans="8:10" x14ac:dyDescent="0.25">
      <c r="H245" s="145"/>
      <c r="I245" s="145"/>
      <c r="J245" s="145"/>
    </row>
    <row r="246" spans="8:10" x14ac:dyDescent="0.25">
      <c r="H246" s="145"/>
      <c r="I246" s="145"/>
      <c r="J246" s="145"/>
    </row>
    <row r="247" spans="8:10" x14ac:dyDescent="0.25">
      <c r="H247" s="145"/>
      <c r="I247" s="145"/>
      <c r="J247" s="145"/>
    </row>
    <row r="248" spans="8:10" x14ac:dyDescent="0.25">
      <c r="H248" s="145"/>
      <c r="I248" s="145"/>
      <c r="J248" s="145"/>
    </row>
    <row r="249" spans="8:10" x14ac:dyDescent="0.25">
      <c r="H249" s="145"/>
      <c r="I249" s="145"/>
      <c r="J249" s="145"/>
    </row>
    <row r="250" spans="8:10" x14ac:dyDescent="0.25">
      <c r="H250" s="145"/>
      <c r="I250" s="145"/>
      <c r="J250" s="145"/>
    </row>
    <row r="251" spans="8:10" x14ac:dyDescent="0.25">
      <c r="H251" s="145"/>
      <c r="I251" s="145"/>
      <c r="J251" s="145"/>
    </row>
    <row r="252" spans="8:10" x14ac:dyDescent="0.25">
      <c r="H252" s="145"/>
      <c r="I252" s="145"/>
      <c r="J252" s="145"/>
    </row>
    <row r="253" spans="8:10" x14ac:dyDescent="0.25">
      <c r="H253" s="145"/>
      <c r="I253" s="145"/>
      <c r="J253" s="145"/>
    </row>
    <row r="254" spans="8:10" x14ac:dyDescent="0.25">
      <c r="H254" s="145"/>
      <c r="I254" s="145"/>
      <c r="J254" s="145"/>
    </row>
    <row r="255" spans="8:10" x14ac:dyDescent="0.25">
      <c r="H255" s="145"/>
      <c r="I255" s="145"/>
      <c r="J255" s="145"/>
    </row>
    <row r="256" spans="8:10" x14ac:dyDescent="0.25">
      <c r="H256" s="145"/>
      <c r="I256" s="145"/>
      <c r="J256" s="145"/>
    </row>
    <row r="257" spans="8:10" x14ac:dyDescent="0.25">
      <c r="H257" s="145"/>
      <c r="I257" s="145"/>
      <c r="J257" s="145"/>
    </row>
    <row r="258" spans="8:10" x14ac:dyDescent="0.25">
      <c r="H258" s="145"/>
      <c r="I258" s="145"/>
      <c r="J258" s="145"/>
    </row>
    <row r="259" spans="8:10" x14ac:dyDescent="0.25">
      <c r="H259" s="145"/>
      <c r="I259" s="145"/>
      <c r="J259" s="145"/>
    </row>
    <row r="260" spans="8:10" x14ac:dyDescent="0.25">
      <c r="H260" s="145"/>
      <c r="I260" s="145"/>
      <c r="J260" s="145"/>
    </row>
    <row r="261" spans="8:10" x14ac:dyDescent="0.25">
      <c r="H261" s="145"/>
      <c r="I261" s="145"/>
      <c r="J261" s="145"/>
    </row>
    <row r="262" spans="8:10" x14ac:dyDescent="0.25">
      <c r="H262" s="145"/>
      <c r="I262" s="145"/>
      <c r="J262" s="145"/>
    </row>
    <row r="263" spans="8:10" x14ac:dyDescent="0.25">
      <c r="H263" s="145"/>
      <c r="I263" s="145"/>
      <c r="J263" s="145"/>
    </row>
    <row r="264" spans="8:10" x14ac:dyDescent="0.25">
      <c r="H264" s="145"/>
      <c r="I264" s="145"/>
      <c r="J264" s="145"/>
    </row>
    <row r="265" spans="8:10" x14ac:dyDescent="0.25">
      <c r="H265" s="145"/>
      <c r="I265" s="145"/>
      <c r="J265" s="145"/>
    </row>
    <row r="266" spans="8:10" x14ac:dyDescent="0.25">
      <c r="H266" s="145"/>
      <c r="I266" s="145"/>
      <c r="J266" s="145"/>
    </row>
    <row r="267" spans="8:10" x14ac:dyDescent="0.25">
      <c r="H267" s="145"/>
      <c r="I267" s="145"/>
      <c r="J267" s="145"/>
    </row>
    <row r="268" spans="8:10" x14ac:dyDescent="0.25">
      <c r="H268" s="145"/>
      <c r="I268" s="145"/>
      <c r="J268" s="145"/>
    </row>
    <row r="269" spans="8:10" x14ac:dyDescent="0.25">
      <c r="H269" s="145"/>
      <c r="I269" s="145"/>
      <c r="J269" s="145"/>
    </row>
    <row r="270" spans="8:10" x14ac:dyDescent="0.25">
      <c r="H270" s="145"/>
      <c r="I270" s="145"/>
      <c r="J270" s="145"/>
    </row>
    <row r="271" spans="8:10" x14ac:dyDescent="0.25">
      <c r="H271" s="145"/>
      <c r="I271" s="145"/>
      <c r="J271" s="145"/>
    </row>
    <row r="272" spans="8:10" x14ac:dyDescent="0.25">
      <c r="H272" s="145"/>
      <c r="I272" s="145"/>
      <c r="J272" s="145"/>
    </row>
    <row r="273" spans="8:10" x14ac:dyDescent="0.25">
      <c r="H273" s="145"/>
      <c r="I273" s="145"/>
      <c r="J273" s="145"/>
    </row>
    <row r="274" spans="8:10" x14ac:dyDescent="0.25">
      <c r="H274" s="145"/>
      <c r="I274" s="145"/>
      <c r="J274" s="145"/>
    </row>
    <row r="275" spans="8:10" x14ac:dyDescent="0.25">
      <c r="H275" s="145"/>
      <c r="I275" s="145"/>
      <c r="J275" s="145"/>
    </row>
    <row r="276" spans="8:10" x14ac:dyDescent="0.25">
      <c r="H276" s="145"/>
      <c r="I276" s="145"/>
      <c r="J276" s="145"/>
    </row>
    <row r="277" spans="8:10" x14ac:dyDescent="0.25">
      <c r="H277" s="145"/>
      <c r="I277" s="145"/>
      <c r="J277" s="145"/>
    </row>
    <row r="278" spans="8:10" x14ac:dyDescent="0.25">
      <c r="H278" s="145"/>
      <c r="I278" s="145"/>
      <c r="J278" s="145"/>
    </row>
    <row r="279" spans="8:10" x14ac:dyDescent="0.25">
      <c r="H279" s="145"/>
      <c r="I279" s="145"/>
      <c r="J279" s="145"/>
    </row>
    <row r="280" spans="8:10" x14ac:dyDescent="0.25">
      <c r="H280" s="145"/>
      <c r="I280" s="145"/>
      <c r="J280" s="145"/>
    </row>
    <row r="281" spans="8:10" x14ac:dyDescent="0.25">
      <c r="H281" s="145"/>
      <c r="I281" s="145"/>
      <c r="J281" s="145"/>
    </row>
    <row r="282" spans="8:10" x14ac:dyDescent="0.25">
      <c r="H282" s="145"/>
      <c r="I282" s="145"/>
      <c r="J282" s="145"/>
    </row>
    <row r="283" spans="8:10" x14ac:dyDescent="0.25">
      <c r="H283" s="145"/>
      <c r="I283" s="145"/>
      <c r="J283" s="145"/>
    </row>
    <row r="284" spans="8:10" x14ac:dyDescent="0.25">
      <c r="H284" s="145"/>
      <c r="I284" s="145"/>
      <c r="J284" s="145"/>
    </row>
    <row r="285" spans="8:10" x14ac:dyDescent="0.25">
      <c r="H285" s="145"/>
      <c r="I285" s="145"/>
      <c r="J285" s="145"/>
    </row>
    <row r="286" spans="8:10" x14ac:dyDescent="0.25">
      <c r="H286" s="145"/>
      <c r="I286" s="145"/>
      <c r="J286" s="145"/>
    </row>
    <row r="287" spans="8:10" x14ac:dyDescent="0.25">
      <c r="H287" s="145"/>
      <c r="I287" s="145"/>
      <c r="J287" s="145"/>
    </row>
    <row r="288" spans="8:10" x14ac:dyDescent="0.25">
      <c r="H288" s="145"/>
      <c r="I288" s="145"/>
      <c r="J288" s="145"/>
    </row>
    <row r="289" spans="8:10" x14ac:dyDescent="0.25">
      <c r="H289" s="145"/>
      <c r="I289" s="145"/>
      <c r="J289" s="145"/>
    </row>
    <row r="290" spans="8:10" x14ac:dyDescent="0.25">
      <c r="H290" s="145"/>
      <c r="I290" s="145"/>
      <c r="J290" s="145"/>
    </row>
    <row r="291" spans="8:10" x14ac:dyDescent="0.25">
      <c r="H291" s="145"/>
      <c r="I291" s="145"/>
      <c r="J291" s="145"/>
    </row>
    <row r="292" spans="8:10" x14ac:dyDescent="0.25">
      <c r="H292" s="145"/>
      <c r="I292" s="145"/>
      <c r="J292" s="145"/>
    </row>
    <row r="293" spans="8:10" x14ac:dyDescent="0.25">
      <c r="H293" s="145"/>
      <c r="I293" s="145"/>
      <c r="J293" s="145"/>
    </row>
    <row r="294" spans="8:10" x14ac:dyDescent="0.25">
      <c r="H294" s="145"/>
      <c r="I294" s="145"/>
      <c r="J294" s="145"/>
    </row>
    <row r="295" spans="8:10" x14ac:dyDescent="0.25">
      <c r="H295" s="145"/>
      <c r="I295" s="145"/>
      <c r="J295" s="145"/>
    </row>
    <row r="296" spans="8:10" x14ac:dyDescent="0.25">
      <c r="H296" s="145"/>
      <c r="I296" s="145"/>
      <c r="J296" s="145"/>
    </row>
    <row r="297" spans="8:10" x14ac:dyDescent="0.25">
      <c r="H297" s="145"/>
      <c r="I297" s="145"/>
      <c r="J297" s="145"/>
    </row>
    <row r="298" spans="8:10" x14ac:dyDescent="0.25">
      <c r="H298" s="145"/>
      <c r="I298" s="145"/>
      <c r="J298" s="145"/>
    </row>
    <row r="299" spans="8:10" x14ac:dyDescent="0.25">
      <c r="H299" s="145"/>
      <c r="I299" s="145"/>
      <c r="J299" s="145"/>
    </row>
    <row r="300" spans="8:10" x14ac:dyDescent="0.25">
      <c r="H300" s="145"/>
      <c r="I300" s="145"/>
      <c r="J300" s="145"/>
    </row>
    <row r="301" spans="8:10" x14ac:dyDescent="0.25">
      <c r="H301" s="145"/>
      <c r="I301" s="145"/>
      <c r="J301" s="145"/>
    </row>
    <row r="302" spans="8:10" x14ac:dyDescent="0.25">
      <c r="H302" s="145"/>
      <c r="I302" s="145"/>
      <c r="J302" s="145"/>
    </row>
    <row r="303" spans="8:10" x14ac:dyDescent="0.25">
      <c r="H303" s="145"/>
      <c r="I303" s="145"/>
      <c r="J303" s="145"/>
    </row>
    <row r="304" spans="8:10" x14ac:dyDescent="0.25">
      <c r="H304" s="145"/>
      <c r="I304" s="145"/>
      <c r="J304" s="145"/>
    </row>
    <row r="305" spans="8:10" x14ac:dyDescent="0.25">
      <c r="H305" s="145"/>
      <c r="I305" s="145"/>
      <c r="J305" s="145"/>
    </row>
    <row r="306" spans="8:10" x14ac:dyDescent="0.25">
      <c r="H306" s="145"/>
      <c r="I306" s="145"/>
      <c r="J306" s="145"/>
    </row>
    <row r="307" spans="8:10" x14ac:dyDescent="0.25">
      <c r="H307" s="145"/>
      <c r="I307" s="145"/>
      <c r="J307" s="145"/>
    </row>
    <row r="308" spans="8:10" x14ac:dyDescent="0.25">
      <c r="H308" s="145"/>
      <c r="I308" s="145"/>
      <c r="J308" s="145"/>
    </row>
    <row r="309" spans="8:10" x14ac:dyDescent="0.25">
      <c r="H309" s="145"/>
      <c r="I309" s="145"/>
      <c r="J309" s="145"/>
    </row>
    <row r="310" spans="8:10" x14ac:dyDescent="0.25">
      <c r="H310" s="145"/>
      <c r="I310" s="145"/>
      <c r="J310" s="145"/>
    </row>
    <row r="311" spans="8:10" x14ac:dyDescent="0.25">
      <c r="H311" s="145"/>
      <c r="I311" s="145"/>
      <c r="J311" s="145"/>
    </row>
    <row r="312" spans="8:10" x14ac:dyDescent="0.25">
      <c r="H312" s="145"/>
      <c r="I312" s="145"/>
      <c r="J312" s="145"/>
    </row>
    <row r="313" spans="8:10" x14ac:dyDescent="0.25">
      <c r="H313" s="145"/>
      <c r="I313" s="145"/>
      <c r="J313" s="145"/>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832" t="s">
        <v>928</v>
      </c>
      <c r="B4" s="832"/>
    </row>
    <row r="5" spans="1:2" x14ac:dyDescent="0.25">
      <c r="A5" s="833" t="s">
        <v>931</v>
      </c>
      <c r="B5" s="834"/>
    </row>
    <row r="7" spans="1:2" x14ac:dyDescent="0.25">
      <c r="A7" s="428" t="s">
        <v>929</v>
      </c>
      <c r="B7" s="428" t="s">
        <v>930</v>
      </c>
    </row>
    <row r="8" spans="1:2" x14ac:dyDescent="0.25">
      <c r="A8" s="836" t="s">
        <v>922</v>
      </c>
      <c r="B8" s="427"/>
    </row>
    <row r="9" spans="1:2" x14ac:dyDescent="0.25">
      <c r="A9" s="837"/>
      <c r="B9" s="427"/>
    </row>
    <row r="10" spans="1:2" x14ac:dyDescent="0.25">
      <c r="A10" s="837"/>
      <c r="B10" s="427"/>
    </row>
    <row r="11" spans="1:2" x14ac:dyDescent="0.25">
      <c r="A11" s="837"/>
      <c r="B11" s="427"/>
    </row>
    <row r="12" spans="1:2" x14ac:dyDescent="0.25">
      <c r="A12" s="837"/>
      <c r="B12" s="427"/>
    </row>
    <row r="13" spans="1:2" x14ac:dyDescent="0.25">
      <c r="A13" s="836" t="s">
        <v>927</v>
      </c>
      <c r="B13" s="427"/>
    </row>
    <row r="14" spans="1:2" x14ac:dyDescent="0.25">
      <c r="A14" s="837"/>
      <c r="B14" s="427"/>
    </row>
    <row r="15" spans="1:2" x14ac:dyDescent="0.25">
      <c r="A15" s="837"/>
      <c r="B15" s="427"/>
    </row>
    <row r="16" spans="1:2" x14ac:dyDescent="0.25">
      <c r="A16" s="837"/>
      <c r="B16" s="427"/>
    </row>
    <row r="17" spans="1:2" x14ac:dyDescent="0.25">
      <c r="A17" s="838"/>
      <c r="B17" s="427"/>
    </row>
    <row r="18" spans="1:2" x14ac:dyDescent="0.25">
      <c r="A18" s="836" t="s">
        <v>408</v>
      </c>
      <c r="B18" s="427"/>
    </row>
    <row r="19" spans="1:2" x14ac:dyDescent="0.25">
      <c r="A19" s="837"/>
      <c r="B19" s="427"/>
    </row>
    <row r="20" spans="1:2" x14ac:dyDescent="0.25">
      <c r="A20" s="837"/>
      <c r="B20" s="427"/>
    </row>
    <row r="21" spans="1:2" x14ac:dyDescent="0.25">
      <c r="A21" s="837"/>
      <c r="B21" s="427"/>
    </row>
    <row r="22" spans="1:2" x14ac:dyDescent="0.25">
      <c r="A22" s="838"/>
      <c r="B22" s="427"/>
    </row>
    <row r="23" spans="1:2" x14ac:dyDescent="0.25">
      <c r="A23" s="835" t="s">
        <v>422</v>
      </c>
      <c r="B23" s="427"/>
    </row>
    <row r="24" spans="1:2" x14ac:dyDescent="0.25">
      <c r="A24" s="835"/>
      <c r="B24" s="427"/>
    </row>
    <row r="25" spans="1:2" x14ac:dyDescent="0.25">
      <c r="A25" s="835"/>
      <c r="B25" s="427"/>
    </row>
    <row r="26" spans="1:2" x14ac:dyDescent="0.25">
      <c r="A26" s="835"/>
      <c r="B26" s="427"/>
    </row>
    <row r="27" spans="1:2" x14ac:dyDescent="0.25">
      <c r="A27" s="835"/>
      <c r="B27" s="427"/>
    </row>
    <row r="28" spans="1:2" x14ac:dyDescent="0.25">
      <c r="A28" s="835" t="s">
        <v>923</v>
      </c>
      <c r="B28" s="427"/>
    </row>
    <row r="29" spans="1:2" x14ac:dyDescent="0.25">
      <c r="A29" s="835"/>
      <c r="B29" s="427"/>
    </row>
    <row r="30" spans="1:2" x14ac:dyDescent="0.25">
      <c r="A30" s="835"/>
      <c r="B30" s="427"/>
    </row>
    <row r="31" spans="1:2" x14ac:dyDescent="0.25">
      <c r="A31" s="835"/>
      <c r="B31" s="427"/>
    </row>
    <row r="32" spans="1:2" x14ac:dyDescent="0.25">
      <c r="A32" s="835"/>
      <c r="B32" s="427"/>
    </row>
    <row r="33" spans="1:2" x14ac:dyDescent="0.25">
      <c r="A33" s="835" t="s">
        <v>924</v>
      </c>
      <c r="B33" s="427"/>
    </row>
    <row r="34" spans="1:2" x14ac:dyDescent="0.25">
      <c r="A34" s="835"/>
      <c r="B34" s="427"/>
    </row>
    <row r="35" spans="1:2" x14ac:dyDescent="0.25">
      <c r="A35" s="835"/>
      <c r="B35" s="427"/>
    </row>
    <row r="36" spans="1:2" x14ac:dyDescent="0.25">
      <c r="A36" s="835"/>
      <c r="B36" s="427"/>
    </row>
    <row r="37" spans="1:2" x14ac:dyDescent="0.25">
      <c r="A37" s="835"/>
      <c r="B37" s="427"/>
    </row>
    <row r="38" spans="1:2" x14ac:dyDescent="0.25">
      <c r="A38" s="835" t="s">
        <v>925</v>
      </c>
      <c r="B38" s="427"/>
    </row>
    <row r="39" spans="1:2" x14ac:dyDescent="0.25">
      <c r="A39" s="835"/>
      <c r="B39" s="427"/>
    </row>
    <row r="40" spans="1:2" x14ac:dyDescent="0.25">
      <c r="A40" s="835"/>
      <c r="B40" s="427"/>
    </row>
    <row r="41" spans="1:2" x14ac:dyDescent="0.25">
      <c r="A41" s="835"/>
      <c r="B41" s="427"/>
    </row>
    <row r="42" spans="1:2" x14ac:dyDescent="0.25">
      <c r="A42" s="835"/>
      <c r="B42" s="427"/>
    </row>
    <row r="43" spans="1:2" x14ac:dyDescent="0.25">
      <c r="A43" s="835" t="s">
        <v>926</v>
      </c>
      <c r="B43" s="427"/>
    </row>
    <row r="44" spans="1:2" x14ac:dyDescent="0.25">
      <c r="A44" s="835"/>
      <c r="B44" s="427"/>
    </row>
    <row r="45" spans="1:2" x14ac:dyDescent="0.25">
      <c r="A45" s="835"/>
      <c r="B45" s="427"/>
    </row>
    <row r="46" spans="1:2" x14ac:dyDescent="0.25">
      <c r="A46" s="835"/>
      <c r="B46" s="427"/>
    </row>
    <row r="47" spans="1:2" x14ac:dyDescent="0.25">
      <c r="A47" s="835"/>
      <c r="B47" s="427"/>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841" t="s">
        <v>330</v>
      </c>
      <c r="B2" s="841"/>
      <c r="C2" s="28"/>
    </row>
    <row r="3" spans="1:3" x14ac:dyDescent="0.25">
      <c r="A3" s="841" t="s">
        <v>331</v>
      </c>
      <c r="B3" s="841"/>
      <c r="C3" s="28"/>
    </row>
    <row r="4" spans="1:3" ht="15.75" thickBot="1" x14ac:dyDescent="0.3">
      <c r="A4" s="28"/>
      <c r="B4" s="28"/>
      <c r="C4" s="28"/>
    </row>
    <row r="5" spans="1:3" x14ac:dyDescent="0.25">
      <c r="A5" s="29" t="s">
        <v>207</v>
      </c>
      <c r="B5" s="30" t="s">
        <v>332</v>
      </c>
      <c r="C5" s="31" t="s">
        <v>333</v>
      </c>
    </row>
    <row r="6" spans="1:3" x14ac:dyDescent="0.25">
      <c r="A6" s="839" t="s">
        <v>334</v>
      </c>
      <c r="B6" s="32" t="s">
        <v>335</v>
      </c>
      <c r="C6" s="33" t="s">
        <v>336</v>
      </c>
    </row>
    <row r="7" spans="1:3" x14ac:dyDescent="0.25">
      <c r="A7" s="839"/>
      <c r="B7" s="32" t="s">
        <v>337</v>
      </c>
      <c r="C7" s="33" t="s">
        <v>336</v>
      </c>
    </row>
    <row r="8" spans="1:3" x14ac:dyDescent="0.25">
      <c r="A8" s="839"/>
      <c r="B8" s="32" t="s">
        <v>338</v>
      </c>
      <c r="C8" s="33" t="s">
        <v>336</v>
      </c>
    </row>
    <row r="9" spans="1:3" x14ac:dyDescent="0.25">
      <c r="A9" s="839"/>
      <c r="B9" s="32" t="s">
        <v>339</v>
      </c>
      <c r="C9" s="33" t="s">
        <v>336</v>
      </c>
    </row>
    <row r="10" spans="1:3" x14ac:dyDescent="0.25">
      <c r="A10" s="839"/>
      <c r="B10" s="32" t="s">
        <v>340</v>
      </c>
      <c r="C10" s="33" t="s">
        <v>336</v>
      </c>
    </row>
    <row r="11" spans="1:3" x14ac:dyDescent="0.25">
      <c r="A11" s="839"/>
      <c r="B11" s="32" t="s">
        <v>341</v>
      </c>
      <c r="C11" s="33" t="s">
        <v>336</v>
      </c>
    </row>
    <row r="12" spans="1:3" x14ac:dyDescent="0.25">
      <c r="A12" s="839" t="s">
        <v>342</v>
      </c>
      <c r="B12" s="32" t="s">
        <v>343</v>
      </c>
      <c r="C12" s="33" t="s">
        <v>60</v>
      </c>
    </row>
    <row r="13" spans="1:3" x14ac:dyDescent="0.25">
      <c r="A13" s="839"/>
      <c r="B13" s="32" t="s">
        <v>344</v>
      </c>
      <c r="C13" s="33" t="s">
        <v>60</v>
      </c>
    </row>
    <row r="14" spans="1:3" x14ac:dyDescent="0.25">
      <c r="A14" s="839"/>
      <c r="B14" s="32" t="s">
        <v>345</v>
      </c>
      <c r="C14" s="33" t="s">
        <v>60</v>
      </c>
    </row>
    <row r="15" spans="1:3" x14ac:dyDescent="0.25">
      <c r="A15" s="839"/>
      <c r="B15" s="32" t="s">
        <v>346</v>
      </c>
      <c r="C15" s="33" t="s">
        <v>60</v>
      </c>
    </row>
    <row r="16" spans="1:3" x14ac:dyDescent="0.25">
      <c r="A16" s="839"/>
      <c r="B16" s="32" t="s">
        <v>347</v>
      </c>
      <c r="C16" s="33" t="s">
        <v>60</v>
      </c>
    </row>
    <row r="17" spans="1:3" x14ac:dyDescent="0.25">
      <c r="A17" s="839" t="s">
        <v>348</v>
      </c>
      <c r="B17" s="32" t="s">
        <v>349</v>
      </c>
      <c r="C17" s="33" t="s">
        <v>350</v>
      </c>
    </row>
    <row r="18" spans="1:3" x14ac:dyDescent="0.25">
      <c r="A18" s="839"/>
      <c r="B18" s="32" t="s">
        <v>351</v>
      </c>
      <c r="C18" s="33" t="s">
        <v>336</v>
      </c>
    </row>
    <row r="19" spans="1:3" x14ac:dyDescent="0.25">
      <c r="A19" s="839"/>
      <c r="B19" s="32" t="s">
        <v>352</v>
      </c>
      <c r="C19" s="33" t="s">
        <v>350</v>
      </c>
    </row>
    <row r="20" spans="1:3" x14ac:dyDescent="0.25">
      <c r="A20" s="839" t="s">
        <v>353</v>
      </c>
      <c r="B20" s="32" t="s">
        <v>354</v>
      </c>
      <c r="C20" s="33" t="s">
        <v>336</v>
      </c>
    </row>
    <row r="21" spans="1:3" x14ac:dyDescent="0.25">
      <c r="A21" s="839"/>
      <c r="B21" s="32" t="s">
        <v>355</v>
      </c>
      <c r="C21" s="33" t="s">
        <v>336</v>
      </c>
    </row>
    <row r="22" spans="1:3" x14ac:dyDescent="0.25">
      <c r="A22" s="839"/>
      <c r="B22" s="32" t="s">
        <v>356</v>
      </c>
      <c r="C22" s="33" t="s">
        <v>336</v>
      </c>
    </row>
    <row r="23" spans="1:3" x14ac:dyDescent="0.25">
      <c r="A23" s="839" t="s">
        <v>357</v>
      </c>
      <c r="B23" s="32" t="s">
        <v>358</v>
      </c>
      <c r="C23" s="33" t="s">
        <v>359</v>
      </c>
    </row>
    <row r="24" spans="1:3" x14ac:dyDescent="0.25">
      <c r="A24" s="839"/>
      <c r="B24" s="32" t="s">
        <v>360</v>
      </c>
      <c r="C24" s="33" t="s">
        <v>359</v>
      </c>
    </row>
    <row r="25" spans="1:3" x14ac:dyDescent="0.25">
      <c r="A25" s="839"/>
      <c r="B25" s="32" t="s">
        <v>361</v>
      </c>
      <c r="C25" s="33" t="s">
        <v>359</v>
      </c>
    </row>
    <row r="26" spans="1:3" x14ac:dyDescent="0.25">
      <c r="A26" s="839"/>
      <c r="B26" s="32" t="s">
        <v>362</v>
      </c>
      <c r="C26" s="33" t="s">
        <v>359</v>
      </c>
    </row>
    <row r="27" spans="1:3" x14ac:dyDescent="0.25">
      <c r="A27" s="839"/>
      <c r="B27" s="32" t="s">
        <v>363</v>
      </c>
      <c r="C27" s="33" t="s">
        <v>359</v>
      </c>
    </row>
    <row r="28" spans="1:3" x14ac:dyDescent="0.25">
      <c r="A28" s="839"/>
      <c r="B28" s="32" t="s">
        <v>364</v>
      </c>
      <c r="C28" s="33" t="s">
        <v>359</v>
      </c>
    </row>
    <row r="29" spans="1:3" x14ac:dyDescent="0.25">
      <c r="A29" s="839"/>
      <c r="B29" s="32" t="s">
        <v>365</v>
      </c>
      <c r="C29" s="33" t="s">
        <v>350</v>
      </c>
    </row>
    <row r="30" spans="1:3" x14ac:dyDescent="0.25">
      <c r="A30" s="839"/>
      <c r="B30" s="32" t="s">
        <v>366</v>
      </c>
      <c r="C30" s="33" t="s">
        <v>350</v>
      </c>
    </row>
    <row r="31" spans="1:3" x14ac:dyDescent="0.25">
      <c r="A31" s="839"/>
      <c r="B31" s="32" t="s">
        <v>367</v>
      </c>
      <c r="C31" s="33" t="s">
        <v>359</v>
      </c>
    </row>
    <row r="32" spans="1:3" x14ac:dyDescent="0.25">
      <c r="A32" s="839"/>
      <c r="B32" s="32" t="s">
        <v>368</v>
      </c>
      <c r="C32" s="33" t="s">
        <v>350</v>
      </c>
    </row>
    <row r="33" spans="1:3" x14ac:dyDescent="0.25">
      <c r="A33" s="839"/>
      <c r="B33" s="32" t="s">
        <v>369</v>
      </c>
      <c r="C33" s="33" t="s">
        <v>359</v>
      </c>
    </row>
    <row r="34" spans="1:3" x14ac:dyDescent="0.25">
      <c r="A34" s="839" t="s">
        <v>370</v>
      </c>
      <c r="B34" s="32" t="s">
        <v>371</v>
      </c>
      <c r="C34" s="33" t="s">
        <v>59</v>
      </c>
    </row>
    <row r="35" spans="1:3" x14ac:dyDescent="0.25">
      <c r="A35" s="839"/>
      <c r="B35" s="32" t="s">
        <v>372</v>
      </c>
      <c r="C35" s="33" t="s">
        <v>59</v>
      </c>
    </row>
    <row r="36" spans="1:3" x14ac:dyDescent="0.25">
      <c r="A36" s="839"/>
      <c r="B36" s="32" t="s">
        <v>373</v>
      </c>
      <c r="C36" s="33" t="s">
        <v>350</v>
      </c>
    </row>
    <row r="37" spans="1:3" x14ac:dyDescent="0.25">
      <c r="A37" s="839"/>
      <c r="B37" s="32" t="s">
        <v>374</v>
      </c>
      <c r="C37" s="33" t="s">
        <v>59</v>
      </c>
    </row>
    <row r="38" spans="1:3" x14ac:dyDescent="0.25">
      <c r="A38" s="839"/>
      <c r="B38" s="32" t="s">
        <v>375</v>
      </c>
      <c r="C38" s="33" t="s">
        <v>350</v>
      </c>
    </row>
    <row r="39" spans="1:3" x14ac:dyDescent="0.25">
      <c r="A39" s="839" t="s">
        <v>376</v>
      </c>
      <c r="B39" s="32" t="s">
        <v>377</v>
      </c>
      <c r="C39" s="33" t="s">
        <v>359</v>
      </c>
    </row>
    <row r="40" spans="1:3" x14ac:dyDescent="0.25">
      <c r="A40" s="839"/>
      <c r="B40" s="32" t="s">
        <v>378</v>
      </c>
      <c r="C40" s="33" t="s">
        <v>359</v>
      </c>
    </row>
    <row r="41" spans="1:3" x14ac:dyDescent="0.25">
      <c r="A41" s="839"/>
      <c r="B41" s="32" t="s">
        <v>379</v>
      </c>
      <c r="C41" s="33" t="s">
        <v>350</v>
      </c>
    </row>
    <row r="42" spans="1:3" x14ac:dyDescent="0.25">
      <c r="A42" s="839"/>
      <c r="B42" s="32" t="s">
        <v>380</v>
      </c>
      <c r="C42" s="33" t="s">
        <v>359</v>
      </c>
    </row>
    <row r="43" spans="1:3" x14ac:dyDescent="0.25">
      <c r="A43" s="839"/>
      <c r="B43" s="32" t="s">
        <v>381</v>
      </c>
      <c r="C43" s="33" t="s">
        <v>359</v>
      </c>
    </row>
    <row r="44" spans="1:3" x14ac:dyDescent="0.25">
      <c r="A44" s="839" t="s">
        <v>382</v>
      </c>
      <c r="B44" s="32" t="s">
        <v>383</v>
      </c>
      <c r="C44" s="33" t="s">
        <v>59</v>
      </c>
    </row>
    <row r="45" spans="1:3" x14ac:dyDescent="0.25">
      <c r="A45" s="839"/>
      <c r="B45" s="32" t="s">
        <v>384</v>
      </c>
      <c r="C45" s="33" t="s">
        <v>350</v>
      </c>
    </row>
    <row r="46" spans="1:3" x14ac:dyDescent="0.25">
      <c r="A46" s="839"/>
      <c r="B46" s="32" t="s">
        <v>385</v>
      </c>
      <c r="C46" s="33" t="s">
        <v>359</v>
      </c>
    </row>
    <row r="47" spans="1:3" x14ac:dyDescent="0.25">
      <c r="A47" s="839"/>
      <c r="B47" s="32" t="s">
        <v>386</v>
      </c>
      <c r="C47" s="33" t="s">
        <v>359</v>
      </c>
    </row>
    <row r="48" spans="1:3" ht="15.75" thickBot="1" x14ac:dyDescent="0.3">
      <c r="A48" s="840"/>
      <c r="B48" s="34" t="s">
        <v>387</v>
      </c>
      <c r="C48" s="35" t="s">
        <v>336</v>
      </c>
    </row>
    <row r="49" spans="1:3" x14ac:dyDescent="0.25">
      <c r="A49" s="839" t="s">
        <v>388</v>
      </c>
      <c r="B49" s="32" t="s">
        <v>389</v>
      </c>
      <c r="C49" s="33" t="s">
        <v>359</v>
      </c>
    </row>
    <row r="50" spans="1:3" x14ac:dyDescent="0.25">
      <c r="A50" s="839"/>
      <c r="B50" s="32" t="s">
        <v>390</v>
      </c>
      <c r="C50" s="33" t="s">
        <v>350</v>
      </c>
    </row>
    <row r="51" spans="1:3" x14ac:dyDescent="0.25">
      <c r="A51" s="839"/>
      <c r="B51" s="32" t="s">
        <v>391</v>
      </c>
      <c r="C51" s="33" t="s">
        <v>359</v>
      </c>
    </row>
    <row r="52" spans="1:3" x14ac:dyDescent="0.25">
      <c r="A52" s="839"/>
      <c r="B52" s="32" t="s">
        <v>392</v>
      </c>
      <c r="C52" s="33" t="s">
        <v>359</v>
      </c>
    </row>
    <row r="53" spans="1:3" x14ac:dyDescent="0.25">
      <c r="A53" s="839"/>
      <c r="B53" s="32" t="s">
        <v>393</v>
      </c>
      <c r="C53" s="33" t="s">
        <v>350</v>
      </c>
    </row>
    <row r="54" spans="1:3" x14ac:dyDescent="0.25">
      <c r="A54" s="839"/>
      <c r="B54" s="32" t="s">
        <v>394</v>
      </c>
      <c r="C54" s="33"/>
    </row>
    <row r="55" spans="1:3" x14ac:dyDescent="0.25">
      <c r="A55" s="839"/>
      <c r="B55" s="32" t="s">
        <v>395</v>
      </c>
      <c r="C55" s="33" t="s">
        <v>359</v>
      </c>
    </row>
    <row r="56" spans="1:3" x14ac:dyDescent="0.25">
      <c r="A56" s="839"/>
      <c r="B56" s="32" t="s">
        <v>396</v>
      </c>
      <c r="C56" s="33" t="s">
        <v>359</v>
      </c>
    </row>
    <row r="57" spans="1:3" x14ac:dyDescent="0.25">
      <c r="A57" s="839"/>
      <c r="B57" s="32" t="s">
        <v>397</v>
      </c>
      <c r="C57" s="33"/>
    </row>
    <row r="58" spans="1:3" x14ac:dyDescent="0.25">
      <c r="A58" s="839"/>
      <c r="B58" s="32" t="s">
        <v>398</v>
      </c>
      <c r="C58" s="33"/>
    </row>
    <row r="59" spans="1:3" x14ac:dyDescent="0.25">
      <c r="A59" s="839"/>
      <c r="B59" s="32" t="s">
        <v>399</v>
      </c>
      <c r="C59" s="33" t="s">
        <v>359</v>
      </c>
    </row>
    <row r="60" spans="1:3" ht="15.75" thickBot="1" x14ac:dyDescent="0.3">
      <c r="A60" s="840"/>
      <c r="B60" s="34" t="s">
        <v>400</v>
      </c>
      <c r="C60" s="35" t="s">
        <v>350</v>
      </c>
    </row>
    <row r="66" spans="1:1" x14ac:dyDescent="0.25">
      <c r="A66" s="28"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36AA7709-3EC0-4D95-A9B4-124F006DE7F2}">
  <ds:schemaRefs>
    <ds:schemaRef ds:uri="6ab0c25d-58da-4176-91f8-ece4bf43e2d4"/>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2f25a8a8-45b7-41bd-8691-1f4bb16f7423"/>
    <ds:schemaRef ds:uri="http://schemas.microsoft.com/sharepoint/v3"/>
  </ds:schemaRefs>
</ds:datastoreItem>
</file>

<file path=customXml/itemProps3.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2023-01-23T23:42:57Z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